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b11fc30c6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a2bc27305dc54e3e"/>
    <x:sheet xmlns:r="http://schemas.openxmlformats.org/officeDocument/2006/relationships" name="CONFIGURACIÓN" sheetId="2" r:id="R1a91e038edfe4f1d"/>
    <x:sheet xmlns:r="http://schemas.openxmlformats.org/officeDocument/2006/relationships" name="PROVEEDORES" sheetId="3" r:id="R2162cd2fe30d42d4"/>
    <x:sheet xmlns:r="http://schemas.openxmlformats.org/officeDocument/2006/relationships" name="EVALUACIONES" sheetId="4" r:id="R09c565dec5084c24"/>
    <x:sheet xmlns:r="http://schemas.openxmlformats.org/officeDocument/2006/relationships" name="INCIDENCIAS" sheetId="5" r:id="R39dd9dc7b7e740b6"/>
    <x:sheet xmlns:r="http://schemas.openxmlformats.org/officeDocument/2006/relationships" name="FICHA-PROVEEDOR" sheetId="6" r:id="R41fb4e1704994bc6"/>
    <x:sheet xmlns:r="http://schemas.openxmlformats.org/officeDocument/2006/relationships" name="PANEL-DE-CONTROL" sheetId="7" r:id="Rac9f55a466b145b2"/>
  </x:sheets>
  <x:definedNames>
    <x:definedName name="BusinessName">'CONFIGURACIÓN'!$C$13</x:definedName>
    <x:definedName name="ReportDate">'CONFIGURACIÓN'!$C$14</x:definedName>
    <x:definedName name="TargetScore">'CONFIGURACIÓN'!$C$15</x:definedName>
    <x:definedName name="ReviewWindowMonths">'CONFIGURACIÓN'!$C$16</x:definedName>
    <x:definedName name="FollowUpThreshold">'CONFIGURACIÓN'!$C$17</x:definedName>
    <x:definedName name="ProveedorCategories">'CONFIGURACIÓN'!$G$14:$G$19</x:definedName>
    <x:definedName name="ProveedorEstadoes">'CONFIGURACIÓN'!$H$14:$H$15</x:definedName>
    <x:definedName name="ApprovalOptions">'CONFIGURACIÓN'!$I$14:$I$15</x:definedName>
    <x:definedName name="RiesgoCalificacións">'CONFIGURACIÓN'!$J$14:$J$17</x:definedName>
    <x:definedName name="IssueTypes">'CONFIGURACIÓN'!$K$14:$K$19</x:definedName>
    <x:definedName name="GravedadLevels">'CONFIGURACIÓN'!$L$14:$L$17</x:definedName>
    <x:definedName name="IssueEstadoes">'CONFIGURACIÓN'!$M$14:$M$16</x:definedName>
    <x:definedName name="EvaluadorList">'CONFIGURACIÓN'!$N$14:$N$17</x:definedName>
    <x:definedName name="ProveedorIDs">'PROVEEDORES'!$A$13:$A$62</x:definedName>
    <x:definedName name="_xlnm.Print_Area" localSheetId="0">'INICIO'!$A$1:$N$38</x:definedName>
    <x:definedName name="_xlnm.Print_Area" localSheetId="5">'FICHA-PROVEEDOR'!$A$1:$N$44</x:definedName>
    <x:definedName name="_xlnm.Print_Area" localSheetId="6">'PANEL-DE-CONTROL'!$A$1:$N$45</x:definedName>
  </x:definedName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%"/>
    <x:numFmt numFmtId="202" formatCode="0"/>
    <x:numFmt numFmtId="203" formatCode="+0%;-0%;0%"/>
  </x:numFmts>
  <x:fonts count="38">
    <x:font>
      <x:sz val="11"/>
      <x:name val="Carlito"/>
    </x:font>
    <x:font>
      <x:sz val="10"/>
      <x:color rgb="FF1D2B38"/>
      <x:name val="Calibri"/>
    </x:font>
    <x:font>
      <x:b/>
      <x:sz val="12"/>
      <x:color rgb="FFFFFFFF"/>
      <x:name val="Calibri"/>
    </x:font>
    <x:font>
      <x:sz val="8"/>
      <x:color rgb="FFB9C7D3"/>
      <x:name val="Calibri"/>
    </x:font>
    <x:font>
      <x:sz val="7"/>
      <x:color rgb="FFB9C7D3"/>
      <x:name val="Calibri"/>
    </x:font>
    <x:font>
      <x:sz val="9"/>
      <x:color rgb="FFB9C7D3"/>
      <x:name val="Calibri"/>
    </x:font>
    <x:font>
      <x:b/>
      <x:sz val="9"/>
      <x:color rgb="FFFFFFFF"/>
      <x:name val="Calibri"/>
    </x:font>
    <x:font>
      <x:b/>
      <x:sz val="9"/>
      <x:color rgb="FF3568F0"/>
      <x:name val="Calibri"/>
    </x:font>
    <x:font>
      <x:b/>
      <x:sz val="23"/>
      <x:color rgb="FF14283C"/>
      <x:name val="Calibri"/>
    </x:font>
    <x:font>
      <x:sz val="10"/>
      <x:color rgb="FF687887"/>
      <x:name val="Calibri"/>
    </x:font>
    <x:font>
      <x:b/>
      <x:sz val="11"/>
      <x:color rgb="FF3568F0"/>
      <x:name val="Calibri"/>
    </x:font>
    <x:font>
      <x:sz val="8"/>
      <x:color rgb="FF687887"/>
      <x:name val="Calibri"/>
    </x:font>
    <x:font>
      <x:b/>
      <x:sz val="11"/>
      <x:color rgb="FF14283C"/>
      <x:name val="Calibri"/>
    </x:font>
    <x:font>
      <x:b/>
      <x:sz val="9"/>
      <x:color rgb="FF1D2B38"/>
      <x:name val="Calibri"/>
    </x:font>
    <x:font>
      <x:b/>
      <x:sz val="10"/>
      <x:color rgb="FF1D2B38"/>
      <x:name val="Calibri"/>
    </x:font>
    <x:font>
      <x:sz val="9"/>
      <x:color rgb="FF7A5200"/>
      <x:name val="Calibri"/>
    </x:font>
    <x:font>
      <x:b/>
      <x:sz val="8"/>
      <x:color rgb="FFFFFFFF"/>
      <x:name val="Calibri"/>
    </x:font>
    <x:font>
      <x:sz val="9"/>
      <x:color rgb="FF1D2B38"/>
      <x:name val="Calibri"/>
    </x:font>
    <x:font>
      <x:b/>
      <x:sz val="10"/>
      <x:color rgb="FF3568F0"/>
      <x:name val="Calibri"/>
    </x:font>
    <x:font>
      <x:b/>
      <x:sz val="14"/>
      <x:color rgb="FF14283C"/>
      <x:name val="Calibri"/>
    </x:font>
    <x:font>
      <x:b/>
      <x:sz val="9"/>
      <x:color rgb="FF687887"/>
      <x:name val="Calibri"/>
    </x:font>
    <x:font>
      <x:b/>
      <x:sz val="20"/>
      <x:color rgb="FF14283C"/>
      <x:name val="Calibri"/>
    </x:font>
    <x:font>
      <x:b/>
      <x:sz val="8"/>
      <x:color rgb="FF687887"/>
      <x:name val="Calibri"/>
    </x:font>
    <x:font>
      <x:b/>
      <x:sz val="15"/>
      <x:color rgb="FF14283C"/>
      <x:name val="Calibri"/>
    </x:font>
    <x:font>
      <x:b/>
      <x:sz val="27"/>
      <x:color rgb="FF14283C"/>
      <x:name val="Calibri"/>
    </x:font>
    <x:font>
      <x:sz val="9"/>
      <x:color rgb="FF687887"/>
      <x:name val="Calibri"/>
    </x:font>
    <x:font>
      <x:b/>
      <x:sz val="12"/>
      <x:color rgb="FF14283C"/>
      <x:name val="Calibri"/>
    </x:font>
    <x:font>
      <x:b/>
      <x:sz val="11"/>
      <x:color rgb="FF795000"/>
      <x:name val="Calibri"/>
    </x:font>
    <x:font>
      <x:b/>
      <x:sz val="10"/>
      <x:color rgb="FFA73535"/>
      <x:name val="Calibri"/>
    </x:font>
    <x:font>
      <x:sz val="8"/>
      <x:color rgb="FF1D2B38"/>
      <x:name val="Calibri"/>
    </x:font>
    <x:font>
      <x:b/>
      <x:sz val="11"/>
      <x:color rgb="FFA73535"/>
      <x:name val="Calibri"/>
    </x:font>
    <x:font>
      <x:b/>
      <x:sz val="26"/>
      <x:color rgb="FFA73535"/>
      <x:name val="Calibri"/>
    </x:font>
    <x:font>
      <x:sz val="9"/>
      <x:color rgb="FFA73535"/>
      <x:name val="Calibri"/>
    </x:font>
    <x:font>
      <x:b/>
      <x:sz val="13"/>
      <x:color rgb="FFFFFFFF"/>
      <x:name val="Calibri"/>
    </x:font>
    <x:font>
      <x:sz val="9"/>
      <x:color rgb="FFFFFFFF"/>
      <x:name val="Calibri"/>
    </x:font>
    <x:font>
      <x:b/>
      <x:sz val="13"/>
      <x:color rgb="FF3568F0"/>
      <x:name val="Calibri"/>
    </x:font>
    <x:font>
      <x:b/>
      <x:sz val="13"/>
      <x:color rgb="FFE7A33E"/>
      <x:name val="Calibri"/>
    </x:font>
    <x:font>
      <x:b/>
      <x:sz val="10"/>
      <x:color rgb="FF795000"/>
      <x:name val="Calibri"/>
    </x:font>
  </x:fonts>
  <x:fills count="12">
    <x:fill>
      <x:patternFill patternType="none"/>
    </x:fill>
    <x:fill>
      <x:patternFill patternType="gray125"/>
    </x:fill>
    <x:fill>
      <x:patternFill patternType="solid">
        <x:fgColor rgb="FFF5F7FA"/>
      </x:patternFill>
    </x:fill>
    <x:fill>
      <x:patternFill patternType="solid">
        <x:fgColor rgb="FF14283C"/>
      </x:patternFill>
    </x:fill>
    <x:fill>
      <x:patternFill patternType="solid">
        <x:fgColor rgb="FF203A52"/>
      </x:patternFill>
    </x:fill>
    <x:fill>
      <x:patternFill patternType="solid">
        <x:fgColor rgb="FF18A68F"/>
      </x:patternFill>
    </x:fill>
    <x:fill>
      <x:patternFill patternType="solid">
        <x:fgColor rgb="FFFFFFFF"/>
      </x:patternFill>
    </x:fill>
    <x:fill>
      <x:patternFill patternType="solid">
        <x:fgColor rgb="FFE7EEFF"/>
      </x:patternFill>
    </x:fill>
    <x:fill>
      <x:patternFill patternType="solid">
        <x:fgColor rgb="FFF2F6FF"/>
      </x:patternFill>
    </x:fill>
    <x:fill>
      <x:patternFill patternType="solid">
        <x:fgColor rgb="FFFFF4DE"/>
      </x:patternFill>
    </x:fill>
    <x:fill>
      <x:patternFill patternType="solid">
        <x:fgColor rgb="FFF1F4F6"/>
      </x:patternFill>
    </x:fill>
    <x:fill>
      <x:patternFill patternType="solid">
        <x:fgColor rgb="FFFCEAEA"/>
      </x:patternFill>
    </x:fill>
  </x:fills>
  <x:borders count="22">
    <x:border/>
    <x:border>
      <x:bottom style="thin">
        <x:color rgb="FFDCE3E9"/>
      </x:bottom>
    </x:border>
    <x:border>
      <x:left style="medium">
        <x:color rgb="FF3568F0"/>
      </x:left>
    </x:border>
    <x:border>
      <x:left style="medium">
        <x:color rgb="FFE7A33E"/>
      </x:left>
    </x:border>
    <x:border>
      <x:bottom style="medium">
        <x:color rgb="FF203A52"/>
      </x:bottom>
    </x:border>
    <x:border>
      <x:top style="thin">
        <x:color rgb="FFDCE3E9"/>
      </x:top>
      <x:bottom style="thin">
        <x:color rgb="FFDCE3E9"/>
      </x:bottom>
    </x:border>
    <x:border>
      <x:bottom style="medium">
        <x:color rgb="FF3568F0"/>
      </x:bottom>
    </x:border>
    <x:border>
      <x:left style="thin">
        <x:color rgb="FF486176"/>
      </x:left>
      <x:right style="thin">
        <x:color rgb="FF486176"/>
      </x:right>
      <x:top style="thin">
        <x:color rgb="FF486176"/>
      </x:top>
      <x:bottom style="thin">
        <x:color rgb="FF486176"/>
      </x:bottom>
    </x:border>
    <x:border>
      <x:top style="medium">
        <x:color rgb="FF18A68F"/>
      </x:top>
    </x:border>
    <x:border>
      <x:top style="medium">
        <x:color rgb="FF3568F0"/>
      </x:top>
    </x:border>
    <x:border>
      <x:top style="medium">
        <x:color rgb="FFE7A33E"/>
      </x:top>
    </x:border>
    <x:border>
      <x:top style="medium">
        <x:color rgb="FFD85757"/>
      </x:top>
    </x:border>
    <x:border>
      <x:top style="medium">
        <x:color rgb="FFA73535"/>
      </x:top>
    </x:border>
    <x:border>
      <x:top style="medium">
        <x:color rgb="FF203A52"/>
      </x:top>
    </x:border>
    <x:border>
      <x:left style="medium">
        <x:color rgb="FF203A52"/>
      </x:left>
    </x:border>
    <x:border>
      <x:left style="medium">
        <x:color rgb="FFD85757"/>
      </x:left>
    </x:border>
    <x:border>
      <x:top style="thin">
        <x:color rgb="FFDCE3E9"/>
      </x:top>
    </x:border>
    <x:border>
      <x:left style="medium">
        <x:color rgb="FFD85757"/>
      </x:left>
      <x:bottom style="thin">
        <x:color rgb="FFF2CACA"/>
      </x:bottom>
    </x:border>
    <x:border>
      <x:bottom style="thin">
        <x:color rgb="FFF2CACA"/>
      </x:bottom>
    </x:border>
    <x:border>
      <x:left style="medium">
        <x:color rgb="FFD85757"/>
      </x:left>
      <x:bottom style="thin">
        <x:color rgb="FFDCE3E9"/>
      </x:bottom>
    </x:border>
    <x:border>
      <x:bottom style="medium">
        <x:color rgb="FF18A68F"/>
      </x:bottom>
    </x:border>
    <x:border>
      <x:bottom style="medium">
        <x:color rgb="FFE7A33E"/>
      </x:bottom>
    </x:border>
  </x:borders>
  <x:cellStyleXfs count="1">
    <x:xf numFmtId="0" fontId="0" fillId="0" borderId="0"/>
  </x:cellStyleXfs>
  <x:cellXfs count="23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horizontal="left" vertical="center"/>
    </x:xf>
    <x:xf numFmtId="0" fontId="7" fillId="6" borderId="0" xfId="0" applyNumberFormat="1" applyFont="1" applyFill="1" applyBorder="1" applyAlignment="1">
      <x:alignment horizontal="left" vertical="bottom"/>
    </x:xf>
    <x:xf numFmtId="0" fontId="8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horizontal="left" vertical="center"/>
    </x:xf>
    <x:xf numFmtId="0" fontId="9" fillId="6" borderId="0" xfId="0" applyNumberFormat="1" applyFont="1" applyFill="1" applyBorder="1" applyAlignment="1">
      <x:alignment vertical="center"/>
    </x:xf>
    <x:xf numFmtId="0" fontId="9" fillId="6" borderId="1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 wrapText="1"/>
    </x:xf>
    <x:xf numFmtId="0" fontId="9" fillId="6" borderId="1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horizontal="left" vertical="center" wrapText="1"/>
    </x:xf>
    <x:xf numFmtId="0" fontId="9" fillId="6" borderId="1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vertical="center"/>
    </x:xf>
    <x:xf numFmtId="0" fontId="10" fillId="7" borderId="2" xfId="0" applyNumberFormat="1" applyFont="1" applyFill="1" applyBorder="1" applyAlignment="1">
      <x:alignment vertical="center"/>
    </x:xf>
    <x:xf numFmtId="0" fontId="10" fillId="7" borderId="2" xfId="0" applyNumberFormat="1" applyFont="1" applyFill="1" applyBorder="1" applyAlignment="1">
      <x:alignment horizontal="left" vertical="center"/>
    </x:xf>
    <x:xf numFmtId="0" fontId="10" fillId="7" borderId="0" xfId="0" applyNumberFormat="1" applyFont="1" applyFill="1" applyBorder="1" applyAlignment="1">
      <x:alignment horizontal="left" vertical="center"/>
    </x:xf>
    <x:xf numFmtId="0" fontId="11" fillId="6" borderId="0" xfId="0" applyNumberFormat="1" applyFont="1" applyFill="1" applyBorder="1" applyAlignment="1">
      <x:alignment vertical="center"/>
    </x:xf>
    <x:xf numFmtId="0" fontId="11" fillId="6" borderId="1" xfId="0" applyNumberFormat="1" applyFont="1" applyFill="1" applyBorder="1" applyAlignment="1">
      <x:alignment vertical="center"/>
    </x:xf>
    <x:xf numFmtId="0" fontId="11" fillId="6" borderId="0" xfId="0" applyNumberFormat="1" applyFont="1" applyFill="1" applyBorder="1" applyAlignment="1">
      <x:alignment vertical="center" wrapText="1"/>
    </x:xf>
    <x:xf numFmtId="0" fontId="11" fillId="6" borderId="1" xfId="0" applyNumberFormat="1" applyFont="1" applyFill="1" applyBorder="1" applyAlignment="1">
      <x:alignment vertical="center" wrapText="1"/>
    </x:xf>
    <x:xf numFmtId="0" fontId="11" fillId="6" borderId="0" xfId="0" applyNumberFormat="1" applyFont="1" applyFill="1" applyBorder="1" applyAlignment="1">
      <x:alignment horizontal="left" vertical="center" wrapText="1"/>
    </x:xf>
    <x:xf numFmtId="0" fontId="11" fillId="6" borderId="1" xfId="0" applyNumberFormat="1" applyFont="1" applyFill="1" applyBorder="1" applyAlignment="1">
      <x:alignment horizontal="left" vertical="center" wrapText="1"/>
    </x:xf>
    <x:xf numFmtId="0" fontId="12" fillId="2" borderId="0" xfId="0" applyNumberFormat="1" applyFont="1" applyFill="1" applyBorder="1" applyAlignment="1">
      <x:alignment vertical="center"/>
    </x:xf>
    <x:xf numFmtId="0" fontId="12" fillId="2" borderId="1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horizontal="left" vertical="center"/>
    </x:xf>
    <x:xf numFmtId="0" fontId="12" fillId="2" borderId="1" xfId="0" applyNumberFormat="1" applyFont="1" applyFill="1" applyBorder="1" applyAlignment="1">
      <x:alignment horizontal="left" vertical="center"/>
    </x:xf>
    <x:xf numFmtId="0" fontId="13" fillId="6" borderId="0" xfId="0" applyNumberFormat="1" applyFont="1" applyFill="1" applyBorder="1" applyAlignment="1">
      <x:alignment vertical="center"/>
    </x:xf>
    <x:xf numFmtId="0" fontId="13" fillId="6" borderId="1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14" fillId="8" borderId="0" xfId="0" applyNumberFormat="1" applyFont="1" applyFill="1" applyBorder="1" applyAlignment="1">
      <x:alignment vertical="center"/>
    </x:xf>
    <x:xf numFmtId="0" fontId="14" fillId="8" borderId="1" xfId="0" applyNumberFormat="1" applyFont="1" applyFill="1" applyBorder="1" applyAlignment="1">
      <x:alignment vertical="center"/>
    </x:xf>
    <x:xf numFmtId="0" fontId="14" fillId="8" borderId="0" xfId="0" applyNumberFormat="1" applyFont="1" applyFill="1" applyBorder="1" applyAlignment="1">
      <x:alignment horizontal="right" vertical="center"/>
    </x:xf>
    <x:xf numFmtId="0" fontId="14" fillId="8" borderId="1" xfId="0" applyNumberFormat="1" applyFont="1" applyFill="1" applyBorder="1" applyAlignment="1">
      <x:alignment horizontal="right" vertical="center"/>
    </x:xf>
    <x:xf numFmtId="200" fontId="14" fillId="8" borderId="0" xfId="0" applyNumberFormat="1" applyFont="1" applyFill="1" applyBorder="1" applyAlignment="1">
      <x:alignment horizontal="right" vertical="center"/>
    </x:xf>
    <x:xf numFmtId="201" fontId="14" fillId="8" borderId="0" xfId="0" applyNumberFormat="1" applyFont="1" applyFill="1" applyBorder="1" applyAlignment="1">
      <x:alignment horizontal="right" vertical="center"/>
    </x:xf>
    <x:xf numFmtId="201" fontId="14" fillId="8" borderId="1" xfId="0" applyNumberFormat="1" applyFont="1" applyFill="1" applyBorder="1" applyAlignment="1">
      <x:alignment horizontal="right" vertical="center"/>
    </x:xf>
    <x:xf numFmtId="0" fontId="1" fillId="9" borderId="0" xfId="0" applyNumberFormat="1" applyFont="1" applyFill="1" applyBorder="1" applyAlignment="1">
      <x:alignment vertical="center"/>
    </x:xf>
    <x:xf numFmtId="0" fontId="15" fillId="9" borderId="0" xfId="0" applyNumberFormat="1" applyFont="1" applyFill="1" applyBorder="1" applyAlignment="1">
      <x:alignment vertical="center"/>
    </x:xf>
    <x:xf numFmtId="0" fontId="15" fillId="9" borderId="3" xfId="0" applyNumberFormat="1" applyFont="1" applyFill="1" applyBorder="1" applyAlignment="1">
      <x:alignment vertical="center"/>
    </x:xf>
    <x:xf numFmtId="0" fontId="15" fillId="9" borderId="3" xfId="0" applyNumberFormat="1" applyFont="1" applyFill="1" applyBorder="1" applyAlignment="1">
      <x:alignment vertical="center" wrapText="1"/>
    </x:xf>
    <x:xf numFmtId="0" fontId="15" fillId="9" borderId="0" xfId="0" applyNumberFormat="1" applyFont="1" applyFill="1" applyBorder="1" applyAlignment="1">
      <x:alignment vertical="center" wrapText="1"/>
    </x:xf>
    <x:xf numFmtId="0" fontId="15" fillId="9" borderId="3" xfId="0" applyNumberFormat="1" applyFont="1" applyFill="1" applyBorder="1" applyAlignment="1">
      <x:alignment horizontal="left" vertical="center" wrapText="1"/>
    </x:xf>
    <x:xf numFmtId="0" fontId="15" fillId="9" borderId="0" xfId="0" applyNumberFormat="1" applyFont="1" applyFill="1" applyBorder="1" applyAlignment="1">
      <x:alignment horizontal="left" vertical="center" wrapText="1"/>
    </x:xf>
    <x:xf numFmtId="0" fontId="16" fillId="4" borderId="0" xfId="0" applyNumberFormat="1" applyFont="1" applyFill="1" applyBorder="1" applyAlignment="1">
      <x:alignment vertical="center"/>
    </x:xf>
    <x:xf numFmtId="0" fontId="16" fillId="4" borderId="4" xfId="0" applyNumberFormat="1" applyFont="1" applyFill="1" applyBorder="1" applyAlignment="1">
      <x:alignment vertical="center"/>
    </x:xf>
    <x:xf numFmtId="0" fontId="16" fillId="4" borderId="4" xfId="0" applyNumberFormat="1" applyFont="1" applyFill="1" applyBorder="1" applyAlignment="1">
      <x:alignment vertical="center" wrapText="1"/>
    </x:xf>
    <x:xf numFmtId="0" fontId="16" fillId="4" borderId="4" xfId="0" applyNumberFormat="1" applyFont="1" applyFill="1" applyBorder="1" applyAlignment="1">
      <x:alignment horizontal="center" vertical="center" wrapText="1"/>
    </x:xf>
    <x:xf numFmtId="0" fontId="17" fillId="8" borderId="0" xfId="0" applyNumberFormat="1" applyFont="1" applyFill="1" applyBorder="1" applyAlignment="1">
      <x:alignment vertical="center"/>
    </x:xf>
    <x:xf numFmtId="0" fontId="17" fillId="8" borderId="1" xfId="0" applyNumberFormat="1" applyFont="1" applyFill="1" applyBorder="1" applyAlignment="1">
      <x:alignment vertical="center"/>
    </x:xf>
    <x:xf numFmtId="0" fontId="17" fillId="8" borderId="5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left" vertical="center"/>
    </x:xf>
    <x:xf numFmtId="0" fontId="18" fillId="8" borderId="0" xfId="0" applyNumberFormat="1" applyFont="1" applyFill="1" applyBorder="1" applyAlignment="1">
      <x:alignment vertical="center"/>
    </x:xf>
    <x:xf numFmtId="0" fontId="18" fillId="8" borderId="6" xfId="0" applyNumberFormat="1" applyFont="1" applyFill="1" applyBorder="1" applyAlignment="1">
      <x:alignment vertical="center"/>
    </x:xf>
    <x:xf numFmtId="0" fontId="18" fillId="8" borderId="6" xfId="0" applyNumberFormat="1" applyFont="1" applyFill="1" applyBorder="1" applyAlignment="1">
      <x:alignment horizontal="center" vertical="center"/>
    </x:xf>
    <x:xf numFmtId="0" fontId="19" fillId="6" borderId="0" xfId="0" applyNumberFormat="1" applyFont="1" applyFill="1" applyBorder="1" applyAlignment="1">
      <x:alignment vertical="center"/>
    </x:xf>
    <x:xf numFmtId="0" fontId="19" fillId="6" borderId="1" xfId="0" applyNumberFormat="1" applyFont="1" applyFill="1" applyBorder="1" applyAlignment="1">
      <x:alignment vertical="center"/>
    </x:xf>
    <x:xf numFmtId="0" fontId="19" fillId="6" borderId="1" xfId="0" applyNumberFormat="1" applyFont="1" applyFill="1" applyBorder="1" applyAlignment="1">
      <x:alignment horizontal="left" vertical="center"/>
    </x:xf>
    <x:xf numFmtId="0" fontId="13" fillId="6" borderId="1" xfId="0" applyNumberFormat="1" applyFont="1" applyFill="1" applyBorder="1" applyAlignment="1">
      <x:alignment horizontal="left" vertical="center"/>
    </x:xf>
    <x:xf numFmtId="0" fontId="14" fillId="6" borderId="0" xfId="0" applyNumberFormat="1" applyFont="1" applyFill="1" applyBorder="1" applyAlignment="1">
      <x:alignment vertical="center"/>
    </x:xf>
    <x:xf numFmtId="0" fontId="14" fillId="6" borderId="1" xfId="0" applyNumberFormat="1" applyFont="1" applyFill="1" applyBorder="1" applyAlignment="1">
      <x:alignment vertical="center"/>
    </x:xf>
    <x:xf numFmtId="0" fontId="14" fillId="6" borderId="1" xfId="0" applyNumberFormat="1" applyFont="1" applyFill="1" applyBorder="1" applyAlignment="1">
      <x:alignment horizontal="left" vertical="center"/>
    </x:xf>
    <x:xf numFmtId="0" fontId="16" fillId="4" borderId="7" xfId="0" applyNumberFormat="1" applyFont="1" applyFill="1" applyBorder="1" applyAlignment="1">
      <x:alignment vertical="center"/>
    </x:xf>
    <x:xf numFmtId="0" fontId="16" fillId="4" borderId="7" xfId="0" applyNumberFormat="1" applyFont="1" applyFill="1" applyBorder="1" applyAlignment="1">
      <x:alignment vertical="center" wrapText="1"/>
    </x:xf>
    <x:xf numFmtId="0" fontId="16" fillId="4" borderId="7" xfId="0" applyNumberFormat="1" applyFont="1" applyFill="1" applyBorder="1" applyAlignment="1">
      <x:alignment horizontal="center" vertical="center" wrapText="1"/>
    </x:xf>
    <x:xf numFmtId="200" fontId="17" fillId="8" borderId="1" xfId="0" applyNumberFormat="1" applyFont="1" applyFill="1" applyBorder="1" applyAlignment="1">
      <x:alignment vertical="center"/>
    </x:xf>
    <x:xf numFmtId="200" fontId="17" fillId="8" borderId="5" xfId="0" applyNumberFormat="1" applyFont="1" applyFill="1" applyBorder="1" applyAlignment="1">
      <x:alignment vertical="center"/>
    </x:xf>
    <x:xf numFmtId="200" fontId="17" fillId="8" borderId="1" xfId="0" applyNumberFormat="1" applyFont="1" applyFill="1" applyBorder="1" applyAlignment="1">
      <x:alignment horizontal="center" vertical="center"/>
    </x:xf>
    <x:xf numFmtId="0" fontId="17" fillId="8" borderId="1" xfId="0" applyNumberFormat="1" applyFont="1" applyFill="1" applyBorder="1" applyAlignment="1">
      <x:alignment horizontal="center" vertical="center"/>
    </x:xf>
    <x:xf numFmtId="200" fontId="17" fillId="8" borderId="5" xfId="0" applyNumberFormat="1" applyFont="1" applyFill="1" applyBorder="1" applyAlignment="1">
      <x:alignment horizontal="center" vertical="center"/>
    </x:xf>
    <x:xf numFmtId="0" fontId="17" fillId="8" borderId="5" xfId="0" applyNumberFormat="1" applyFont="1" applyFill="1" applyBorder="1" applyAlignment="1">
      <x:alignment horizontal="center" vertical="center"/>
    </x:xf>
    <x:xf numFmtId="202" fontId="17" fillId="8" borderId="1" xfId="0" applyNumberFormat="1" applyFont="1" applyFill="1" applyBorder="1" applyAlignment="1">
      <x:alignment vertical="center"/>
    </x:xf>
    <x:xf numFmtId="202" fontId="17" fillId="8" borderId="5" xfId="0" applyNumberFormat="1" applyFont="1" applyFill="1" applyBorder="1" applyAlignment="1">
      <x:alignment vertical="center"/>
    </x:xf>
    <x:xf numFmtId="0" fontId="20" fillId="6" borderId="0" xfId="0" applyNumberFormat="1" applyFont="1" applyFill="1" applyBorder="1" applyAlignment="1">
      <x:alignment vertical="center"/>
    </x:xf>
    <x:xf numFmtId="0" fontId="20" fillId="6" borderId="8" xfId="0" applyNumberFormat="1" applyFont="1" applyFill="1" applyBorder="1" applyAlignment="1">
      <x:alignment vertical="center"/>
    </x:xf>
    <x:xf numFmtId="0" fontId="20" fillId="6" borderId="8" xfId="0" applyNumberFormat="1" applyFont="1" applyFill="1" applyBorder="1" applyAlignment="1">
      <x:alignment horizontal="left" vertical="center"/>
    </x:xf>
    <x:xf numFmtId="0" fontId="21" fillId="6" borderId="0" xfId="0" applyNumberFormat="1" applyFont="1" applyFill="1" applyBorder="1" applyAlignment="1">
      <x:alignment vertical="center"/>
    </x:xf>
    <x:xf numFmtId="0" fontId="21" fillId="6" borderId="1" xfId="0" applyNumberFormat="1" applyFont="1" applyFill="1" applyBorder="1" applyAlignment="1">
      <x:alignment vertical="center"/>
    </x:xf>
    <x:xf numFmtId="0" fontId="21" fillId="6" borderId="1" xfId="0" applyNumberFormat="1" applyFont="1" applyFill="1" applyBorder="1" applyAlignment="1">
      <x:alignment horizontal="left" vertical="center"/>
    </x:xf>
    <x:xf numFmtId="201" fontId="21" fillId="6" borderId="1" xfId="0" applyNumberFormat="1" applyFont="1" applyFill="1" applyBorder="1" applyAlignment="1">
      <x:alignment horizontal="left" vertical="center"/>
    </x:xf>
    <x:xf numFmtId="0" fontId="20" fillId="6" borderId="9" xfId="0" applyNumberFormat="1" applyFont="1" applyFill="1" applyBorder="1" applyAlignment="1">
      <x:alignment vertical="center"/>
    </x:xf>
    <x:xf numFmtId="0" fontId="20" fillId="6" borderId="9" xfId="0" applyNumberFormat="1" applyFont="1" applyFill="1" applyBorder="1" applyAlignment="1">
      <x:alignment horizontal="left" vertical="center"/>
    </x:xf>
    <x:xf numFmtId="202" fontId="21" fillId="6" borderId="1" xfId="0" applyNumberFormat="1" applyFont="1" applyFill="1" applyBorder="1" applyAlignment="1">
      <x:alignment horizontal="left" vertical="center"/>
    </x:xf>
    <x:xf numFmtId="0" fontId="20" fillId="6" borderId="10" xfId="0" applyNumberFormat="1" applyFont="1" applyFill="1" applyBorder="1" applyAlignment="1">
      <x:alignment vertical="center"/>
    </x:xf>
    <x:xf numFmtId="0" fontId="20" fillId="6" borderId="10" xfId="0" applyNumberFormat="1" applyFont="1" applyFill="1" applyBorder="1" applyAlignment="1">
      <x:alignment horizontal="left" vertical="center"/>
    </x:xf>
    <x:xf numFmtId="0" fontId="20" fillId="6" borderId="11" xfId="0" applyNumberFormat="1" applyFont="1" applyFill="1" applyBorder="1" applyAlignment="1">
      <x:alignment vertical="center"/>
    </x:xf>
    <x:xf numFmtId="0" fontId="20" fillId="6" borderId="11" xfId="0" applyNumberFormat="1" applyFont="1" applyFill="1" applyBorder="1" applyAlignment="1">
      <x:alignment horizontal="left" vertical="center"/>
    </x:xf>
    <x:xf numFmtId="0" fontId="1" fillId="10" borderId="0" xfId="0" applyNumberFormat="1" applyFont="1" applyFill="1" applyBorder="1" applyAlignment="1">
      <x:alignment vertical="center"/>
    </x:xf>
    <x:xf numFmtId="0" fontId="17" fillId="10" borderId="0" xfId="0" applyNumberFormat="1" applyFont="1" applyFill="1" applyBorder="1" applyAlignment="1">
      <x:alignment vertical="center"/>
    </x:xf>
    <x:xf numFmtId="0" fontId="17" fillId="10" borderId="1" xfId="0" applyNumberFormat="1" applyFont="1" applyFill="1" applyBorder="1" applyAlignment="1">
      <x:alignment vertical="center"/>
    </x:xf>
    <x:xf numFmtId="0" fontId="17" fillId="10" borderId="5" xfId="0" applyNumberFormat="1" applyFont="1" applyFill="1" applyBorder="1" applyAlignment="1">
      <x:alignment vertical="center"/>
    </x:xf>
    <x:xf numFmtId="201" fontId="17" fillId="10" borderId="1" xfId="0" applyNumberFormat="1" applyFont="1" applyFill="1" applyBorder="1" applyAlignment="1">
      <x:alignment vertical="center"/>
    </x:xf>
    <x:xf numFmtId="201" fontId="17" fillId="10" borderId="5" xfId="0" applyNumberFormat="1" applyFont="1" applyFill="1" applyBorder="1" applyAlignment="1">
      <x:alignment vertical="center"/>
    </x:xf>
    <x:xf numFmtId="0" fontId="20" fillId="6" borderId="12" xfId="0" applyNumberFormat="1" applyFont="1" applyFill="1" applyBorder="1" applyAlignment="1">
      <x:alignment vertical="center"/>
    </x:xf>
    <x:xf numFmtId="0" fontId="20" fillId="6" borderId="12" xfId="0" applyNumberFormat="1" applyFont="1" applyFill="1" applyBorder="1" applyAlignment="1">
      <x:alignment horizontal="left" vertical="center"/>
    </x:xf>
    <x:xf numFmtId="202" fontId="17" fillId="10" borderId="1" xfId="0" applyNumberFormat="1" applyFont="1" applyFill="1" applyBorder="1" applyAlignment="1">
      <x:alignment vertical="center"/>
    </x:xf>
    <x:xf numFmtId="202" fontId="17" fillId="10" borderId="5" xfId="0" applyNumberFormat="1" applyFont="1" applyFill="1" applyBorder="1" applyAlignment="1">
      <x:alignment vertical="center"/>
    </x:xf>
    <x:xf numFmtId="0" fontId="22" fillId="2" borderId="0" xfId="0" applyNumberFormat="1" applyFont="1" applyFill="1" applyBorder="1" applyAlignment="1">
      <x:alignment vertical="center"/>
    </x:xf>
    <x:xf numFmtId="0" fontId="22" fillId="2" borderId="0" xfId="0" applyNumberFormat="1" applyFont="1" applyFill="1" applyBorder="1" applyAlignment="1">
      <x:alignment horizontal="left" vertical="center"/>
    </x:xf>
    <x:xf numFmtId="0" fontId="23" fillId="6" borderId="0" xfId="0" applyNumberFormat="1" applyFont="1" applyFill="1" applyBorder="1" applyAlignment="1">
      <x:alignment vertical="center"/>
    </x:xf>
    <x:xf numFmtId="0" fontId="23" fillId="6" borderId="1" xfId="0" applyNumberFormat="1" applyFont="1" applyFill="1" applyBorder="1" applyAlignment="1">
      <x:alignment vertical="center"/>
    </x:xf>
    <x:xf numFmtId="0" fontId="23" fillId="6" borderId="1" xfId="0" applyNumberFormat="1" applyFont="1" applyFill="1" applyBorder="1" applyAlignment="1">
      <x:alignment horizontal="left" vertical="center"/>
    </x:xf>
    <x:xf numFmtId="0" fontId="20" fillId="6" borderId="9" xfId="0" applyNumberFormat="1" applyFont="1" applyFill="1" applyBorder="1" applyAlignment="1">
      <x:alignment horizontal="left" vertical="bottom"/>
    </x:xf>
    <x:xf numFmtId="0" fontId="24" fillId="6" borderId="0" xfId="0" applyNumberFormat="1" applyFont="1" applyFill="1" applyBorder="1" applyAlignment="1">
      <x:alignment vertical="center"/>
    </x:xf>
    <x:xf numFmtId="0" fontId="24" fillId="6" borderId="0" xfId="0" applyNumberFormat="1" applyFont="1" applyFill="1" applyBorder="1" applyAlignment="1">
      <x:alignment horizontal="left" vertical="center"/>
    </x:xf>
    <x:xf numFmtId="201" fontId="24" fillId="6" borderId="0" xfId="0" applyNumberFormat="1" applyFont="1" applyFill="1" applyBorder="1" applyAlignment="1">
      <x:alignment horizontal="left" vertical="center"/>
    </x:xf>
    <x:xf numFmtId="0" fontId="25" fillId="6" borderId="0" xfId="0" applyNumberFormat="1" applyFont="1" applyFill="1" applyBorder="1" applyAlignment="1">
      <x:alignment vertical="center"/>
    </x:xf>
    <x:xf numFmtId="0" fontId="25" fillId="6" borderId="1" xfId="0" applyNumberFormat="1" applyFont="1" applyFill="1" applyBorder="1" applyAlignment="1">
      <x:alignment vertical="center"/>
    </x:xf>
    <x:xf numFmtId="0" fontId="25" fillId="6" borderId="0" xfId="0" applyNumberFormat="1" applyFont="1" applyFill="1" applyBorder="1" applyAlignment="1">
      <x:alignment vertical="center" wrapText="1"/>
    </x:xf>
    <x:xf numFmtId="0" fontId="25" fillId="6" borderId="1" xfId="0" applyNumberFormat="1" applyFont="1" applyFill="1" applyBorder="1" applyAlignment="1">
      <x:alignment vertical="center" wrapText="1"/>
    </x:xf>
    <x:xf numFmtId="0" fontId="25" fillId="6" borderId="0" xfId="0" applyNumberFormat="1" applyFont="1" applyFill="1" applyBorder="1" applyAlignment="1">
      <x:alignment horizontal="left" vertical="center" wrapText="1"/>
    </x:xf>
    <x:xf numFmtId="0" fontId="25" fillId="6" borderId="1" xfId="0" applyNumberFormat="1" applyFont="1" applyFill="1" applyBorder="1" applyAlignment="1">
      <x:alignment horizontal="left" vertical="center" wrapText="1"/>
    </x:xf>
    <x:xf numFmtId="0" fontId="25" fillId="6" borderId="0" xfId="0" applyNumberFormat="1" applyFont="1" applyFill="1" applyBorder="1" applyAlignment="1">
      <x:alignment horizontal="left" vertical="top" wrapText="1"/>
    </x:xf>
    <x:xf numFmtId="0" fontId="25" fillId="6" borderId="1" xfId="0" applyNumberFormat="1" applyFont="1" applyFill="1" applyBorder="1" applyAlignment="1">
      <x:alignment horizontal="left" vertical="top" wrapText="1"/>
    </x:xf>
    <x:xf numFmtId="0" fontId="20" fillId="6" borderId="8" xfId="0" applyNumberFormat="1" applyFont="1" applyFill="1" applyBorder="1" applyAlignment="1">
      <x:alignment horizontal="left" vertical="bottom"/>
    </x:xf>
    <x:xf numFmtId="0" fontId="20" fillId="6" borderId="10" xfId="0" applyNumberFormat="1" applyFont="1" applyFill="1" applyBorder="1" applyAlignment="1">
      <x:alignment horizontal="left" vertical="bottom"/>
    </x:xf>
    <x:xf numFmtId="202" fontId="24" fillId="6" borderId="0" xfId="0" applyNumberFormat="1" applyFont="1" applyFill="1" applyBorder="1" applyAlignment="1">
      <x:alignment horizontal="left" vertical="center"/>
    </x:xf>
    <x:xf numFmtId="0" fontId="20" fillId="6" borderId="13" xfId="0" applyNumberFormat="1" applyFont="1" applyFill="1" applyBorder="1" applyAlignment="1">
      <x:alignment vertical="center"/>
    </x:xf>
    <x:xf numFmtId="0" fontId="20" fillId="6" borderId="13" xfId="0" applyNumberFormat="1" applyFont="1" applyFill="1" applyBorder="1" applyAlignment="1">
      <x:alignment horizontal="left" vertical="center"/>
    </x:xf>
    <x:xf numFmtId="0" fontId="20" fillId="6" borderId="13" xfId="0" applyNumberFormat="1" applyFont="1" applyFill="1" applyBorder="1" applyAlignment="1">
      <x:alignment horizontal="left" vertical="bottom"/>
    </x:xf>
    <x:xf numFmtId="200" fontId="24" fillId="6" borderId="0" xfId="0" applyNumberFormat="1" applyFont="1" applyFill="1" applyBorder="1" applyAlignment="1">
      <x:alignment horizontal="left" vertical="center"/>
    </x:xf>
    <x:xf numFmtId="0" fontId="17" fillId="6" borderId="0" xfId="0" applyNumberFormat="1" applyFont="1" applyFill="1" applyBorder="1" applyAlignment="1">
      <x:alignment vertical="center"/>
    </x:xf>
    <x:xf numFmtId="0" fontId="17" fillId="6" borderId="1" xfId="0" applyNumberFormat="1" applyFont="1" applyFill="1" applyBorder="1" applyAlignment="1">
      <x:alignment vertical="center"/>
    </x:xf>
    <x:xf numFmtId="0" fontId="17" fillId="6" borderId="5" xfId="0" applyNumberFormat="1" applyFont="1" applyFill="1" applyBorder="1" applyAlignment="1">
      <x:alignment vertical="center"/>
    </x:xf>
    <x:xf numFmtId="201" fontId="17" fillId="6" borderId="1" xfId="0" applyNumberFormat="1" applyFont="1" applyFill="1" applyBorder="1" applyAlignment="1">
      <x:alignment vertical="center"/>
    </x:xf>
    <x:xf numFmtId="201" fontId="17" fillId="6" borderId="5" xfId="0" applyNumberFormat="1" applyFont="1" applyFill="1" applyBorder="1" applyAlignment="1">
      <x:alignment vertical="center"/>
    </x:xf>
    <x:xf numFmtId="0" fontId="26" fillId="6" borderId="0" xfId="0" applyNumberFormat="1" applyFont="1" applyFill="1" applyBorder="1" applyAlignment="1">
      <x:alignment vertical="center"/>
    </x:xf>
    <x:xf numFmtId="0" fontId="26" fillId="6" borderId="1" xfId="0" applyNumberFormat="1" applyFont="1" applyFill="1" applyBorder="1" applyAlignment="1">
      <x:alignment vertical="center"/>
    </x:xf>
    <x:xf numFmtId="0" fontId="26" fillId="6" borderId="0" xfId="0" applyNumberFormat="1" applyFont="1" applyFill="1" applyBorder="1" applyAlignment="1">
      <x:alignment horizontal="left" vertical="center"/>
    </x:xf>
    <x:xf numFmtId="0" fontId="26" fillId="6" borderId="1" xfId="0" applyNumberFormat="1" applyFont="1" applyFill="1" applyBorder="1" applyAlignment="1">
      <x:alignment horizontal="left" vertical="center"/>
    </x:xf>
    <x:xf numFmtId="0" fontId="25" fillId="6" borderId="0" xfId="0" applyNumberFormat="1" applyFont="1" applyFill="1" applyBorder="1" applyAlignment="1">
      <x:alignment horizontal="left" vertical="center"/>
    </x:xf>
    <x:xf numFmtId="0" fontId="19" fillId="6" borderId="0" xfId="0" applyNumberFormat="1" applyFont="1" applyFill="1" applyBorder="1" applyAlignment="1">
      <x:alignment horizontal="right" vertical="center"/>
    </x:xf>
    <x:xf numFmtId="201" fontId="19" fillId="6" borderId="0" xfId="0" applyNumberFormat="1" applyFont="1" applyFill="1" applyBorder="1" applyAlignment="1">
      <x:alignment horizontal="right" vertical="center"/>
    </x:xf>
    <x:xf numFmtId="203" fontId="19" fillId="6" borderId="0" xfId="0" applyNumberFormat="1" applyFont="1" applyFill="1" applyBorder="1" applyAlignment="1">
      <x:alignment horizontal="right" vertical="center"/>
    </x:xf>
    <x:xf numFmtId="0" fontId="17" fillId="10" borderId="14" xfId="0" applyNumberFormat="1" applyFont="1" applyFill="1" applyBorder="1" applyAlignment="1">
      <x:alignment vertical="center"/>
    </x:xf>
    <x:xf numFmtId="0" fontId="17" fillId="10" borderId="14" xfId="0" applyNumberFormat="1" applyFont="1" applyFill="1" applyBorder="1" applyAlignment="1">
      <x:alignment vertical="center" wrapText="1"/>
    </x:xf>
    <x:xf numFmtId="0" fontId="17" fillId="10" borderId="0" xfId="0" applyNumberFormat="1" applyFont="1" applyFill="1" applyBorder="1" applyAlignment="1">
      <x:alignment vertical="center" wrapText="1"/>
    </x:xf>
    <x:xf numFmtId="0" fontId="17" fillId="10" borderId="14" xfId="0" applyNumberFormat="1" applyFont="1" applyFill="1" applyBorder="1" applyAlignment="1">
      <x:alignment horizontal="left" vertical="center" wrapText="1"/>
    </x:xf>
    <x:xf numFmtId="0" fontId="17" fillId="10" borderId="0" xfId="0" applyNumberFormat="1" applyFont="1" applyFill="1" applyBorder="1" applyAlignment="1">
      <x:alignment horizontal="left" vertical="center" wrapText="1"/>
    </x:xf>
    <x:xf numFmtId="0" fontId="27" fillId="9" borderId="0" xfId="0" applyNumberFormat="1" applyFont="1" applyFill="1" applyBorder="1" applyAlignment="1">
      <x:alignment vertical="center"/>
    </x:xf>
    <x:xf numFmtId="0" fontId="27" fillId="9" borderId="3" xfId="0" applyNumberFormat="1" applyFont="1" applyFill="1" applyBorder="1" applyAlignment="1">
      <x:alignment vertical="center"/>
    </x:xf>
    <x:xf numFmtId="0" fontId="27" fillId="9" borderId="3" xfId="0" applyNumberFormat="1" applyFont="1" applyFill="1" applyBorder="1" applyAlignment="1">
      <x:alignment vertical="center" wrapText="1"/>
    </x:xf>
    <x:xf numFmtId="0" fontId="27" fillId="9" borderId="0" xfId="0" applyNumberFormat="1" applyFont="1" applyFill="1" applyBorder="1" applyAlignment="1">
      <x:alignment vertical="center" wrapText="1"/>
    </x:xf>
    <x:xf numFmtId="0" fontId="27" fillId="9" borderId="3" xfId="0" applyNumberFormat="1" applyFont="1" applyFill="1" applyBorder="1" applyAlignment="1">
      <x:alignment horizontal="left" vertical="center" wrapText="1"/>
    </x:xf>
    <x:xf numFmtId="0" fontId="27" fillId="9" borderId="0" xfId="0" applyNumberFormat="1" applyFont="1" applyFill="1" applyBorder="1" applyAlignment="1">
      <x:alignment horizontal="left" vertical="center" wrapText="1"/>
    </x:xf>
    <x:xf numFmtId="0" fontId="21" fillId="6" borderId="0" xfId="0" applyNumberFormat="1" applyFont="1" applyFill="1" applyBorder="1" applyAlignment="1">
      <x:alignment horizontal="left" vertical="center"/>
    </x:xf>
    <x:xf numFmtId="202" fontId="21" fillId="6" borderId="0" xfId="0" applyNumberFormat="1" applyFont="1" applyFill="1" applyBorder="1" applyAlignment="1">
      <x:alignment horizontal="left" vertical="center"/>
    </x:xf>
    <x:xf numFmtId="0" fontId="1" fillId="11" borderId="0" xfId="0" applyNumberFormat="1" applyFont="1" applyFill="1" applyBorder="1" applyAlignment="1">
      <x:alignment vertical="center"/>
    </x:xf>
    <x:xf numFmtId="0" fontId="28" fillId="11" borderId="0" xfId="0" applyNumberFormat="1" applyFont="1" applyFill="1" applyBorder="1" applyAlignment="1">
      <x:alignment vertical="center"/>
    </x:xf>
    <x:xf numFmtId="0" fontId="28" fillId="11" borderId="15" xfId="0" applyNumberFormat="1" applyFont="1" applyFill="1" applyBorder="1" applyAlignment="1">
      <x:alignment vertical="center"/>
    </x:xf>
    <x:xf numFmtId="0" fontId="28" fillId="11" borderId="15" xfId="0" applyNumberFormat="1" applyFont="1" applyFill="1" applyBorder="1" applyAlignment="1">
      <x:alignment horizontal="left" vertical="center"/>
    </x:xf>
    <x:xf numFmtId="0" fontId="28" fillId="11" borderId="0" xfId="0" applyNumberFormat="1" applyFont="1" applyFill="1" applyBorder="1" applyAlignment="1">
      <x:alignment horizontal="left" vertical="center"/>
    </x:xf>
    <x:xf numFmtId="0" fontId="16" fillId="4" borderId="0" xfId="0" applyNumberFormat="1" applyFont="1" applyFill="1" applyBorder="1" applyAlignment="1">
      <x:alignment horizontal="left" vertical="center"/>
    </x:xf>
    <x:xf numFmtId="0" fontId="29" fillId="6" borderId="0" xfId="0" applyNumberFormat="1" applyFont="1" applyFill="1" applyBorder="1" applyAlignment="1">
      <x:alignment vertical="center"/>
    </x:xf>
    <x:xf numFmtId="0" fontId="29" fillId="6" borderId="1" xfId="0" applyNumberFormat="1" applyFont="1" applyFill="1" applyBorder="1" applyAlignment="1">
      <x:alignment vertical="center"/>
    </x:xf>
    <x:xf numFmtId="0" fontId="29" fillId="6" borderId="5" xfId="0" applyNumberFormat="1" applyFont="1" applyFill="1" applyBorder="1" applyAlignment="1">
      <x:alignment vertical="center"/>
    </x:xf>
    <x:xf numFmtId="0" fontId="29" fillId="6" borderId="16" xfId="0" applyNumberFormat="1" applyFont="1" applyFill="1" applyBorder="1" applyAlignment="1">
      <x:alignment vertical="center"/>
    </x:xf>
    <x:xf numFmtId="201" fontId="29" fillId="6" borderId="1" xfId="0" applyNumberFormat="1" applyFont="1" applyFill="1" applyBorder="1" applyAlignment="1">
      <x:alignment vertical="center"/>
    </x:xf>
    <x:xf numFmtId="201" fontId="29" fillId="6" borderId="5" xfId="0" applyNumberFormat="1" applyFont="1" applyFill="1" applyBorder="1" applyAlignment="1">
      <x:alignment vertical="center"/>
    </x:xf>
    <x:xf numFmtId="201" fontId="29" fillId="6" borderId="16" xfId="0" applyNumberFormat="1" applyFont="1" applyFill="1" applyBorder="1" applyAlignment="1">
      <x:alignment vertical="center"/>
    </x:xf>
    <x:xf numFmtId="0" fontId="30" fillId="11" borderId="0" xfId="0" applyNumberFormat="1" applyFont="1" applyFill="1" applyBorder="1" applyAlignment="1">
      <x:alignment vertical="center"/>
    </x:xf>
    <x:xf numFmtId="0" fontId="30" fillId="11" borderId="15" xfId="0" applyNumberFormat="1" applyFont="1" applyFill="1" applyBorder="1" applyAlignment="1">
      <x:alignment vertical="center"/>
    </x:xf>
    <x:xf numFmtId="0" fontId="30" fillId="11" borderId="15" xfId="0" applyNumberFormat="1" applyFont="1" applyFill="1" applyBorder="1" applyAlignment="1">
      <x:alignment horizontal="left" vertical="center"/>
    </x:xf>
    <x:xf numFmtId="0" fontId="30" fillId="11" borderId="0" xfId="0" applyNumberFormat="1" applyFont="1" applyFill="1" applyBorder="1" applyAlignment="1">
      <x:alignment horizontal="left" vertical="center"/>
    </x:xf>
    <x:xf numFmtId="0" fontId="31" fillId="11" borderId="0" xfId="0" applyNumberFormat="1" applyFont="1" applyFill="1" applyBorder="1" applyAlignment="1">
      <x:alignment vertical="center"/>
    </x:xf>
    <x:xf numFmtId="0" fontId="31" fillId="11" borderId="15" xfId="0" applyNumberFormat="1" applyFont="1" applyFill="1" applyBorder="1" applyAlignment="1">
      <x:alignment vertical="center"/>
    </x:xf>
    <x:xf numFmtId="0" fontId="31" fillId="11" borderId="15" xfId="0" applyNumberFormat="1" applyFont="1" applyFill="1" applyBorder="1" applyAlignment="1">
      <x:alignment horizontal="left" vertical="center"/>
    </x:xf>
    <x:xf numFmtId="0" fontId="31" fillId="11" borderId="0" xfId="0" applyNumberFormat="1" applyFont="1" applyFill="1" applyBorder="1" applyAlignment="1">
      <x:alignment horizontal="left" vertical="center"/>
    </x:xf>
    <x:xf numFmtId="202" fontId="31" fillId="11" borderId="15" xfId="0" applyNumberFormat="1" applyFont="1" applyFill="1" applyBorder="1" applyAlignment="1">
      <x:alignment horizontal="left" vertical="center"/>
    </x:xf>
    <x:xf numFmtId="202" fontId="31" fillId="11" borderId="0" xfId="0" applyNumberFormat="1" applyFont="1" applyFill="1" applyBorder="1" applyAlignment="1">
      <x:alignment horizontal="left" vertical="center"/>
    </x:xf>
    <x:xf numFmtId="0" fontId="32" fillId="11" borderId="0" xfId="0" applyNumberFormat="1" applyFont="1" applyFill="1" applyBorder="1" applyAlignment="1">
      <x:alignment vertical="center"/>
    </x:xf>
    <x:xf numFmtId="0" fontId="32" fillId="11" borderId="15" xfId="0" applyNumberFormat="1" applyFont="1" applyFill="1" applyBorder="1" applyAlignment="1">
      <x:alignment vertical="center"/>
    </x:xf>
    <x:xf numFmtId="0" fontId="32" fillId="11" borderId="17" xfId="0" applyNumberFormat="1" applyFont="1" applyFill="1" applyBorder="1" applyAlignment="1">
      <x:alignment vertical="center"/>
    </x:xf>
    <x:xf numFmtId="0" fontId="32" fillId="11" borderId="18" xfId="0" applyNumberFormat="1" applyFont="1" applyFill="1" applyBorder="1" applyAlignment="1">
      <x:alignment vertical="center"/>
    </x:xf>
    <x:xf numFmtId="0" fontId="32" fillId="11" borderId="15" xfId="0" applyNumberFormat="1" applyFont="1" applyFill="1" applyBorder="1" applyAlignment="1">
      <x:alignment vertical="center" wrapText="1"/>
    </x:xf>
    <x:xf numFmtId="0" fontId="32" fillId="11" borderId="0" xfId="0" applyNumberFormat="1" applyFont="1" applyFill="1" applyBorder="1" applyAlignment="1">
      <x:alignment vertical="center" wrapText="1"/>
    </x:xf>
    <x:xf numFmtId="0" fontId="32" fillId="11" borderId="17" xfId="0" applyNumberFormat="1" applyFont="1" applyFill="1" applyBorder="1" applyAlignment="1">
      <x:alignment vertical="center" wrapText="1"/>
    </x:xf>
    <x:xf numFmtId="0" fontId="32" fillId="11" borderId="18" xfId="0" applyNumberFormat="1" applyFont="1" applyFill="1" applyBorder="1" applyAlignment="1">
      <x:alignment vertical="center" wrapText="1"/>
    </x:xf>
    <x:xf numFmtId="0" fontId="32" fillId="11" borderId="15" xfId="0" applyNumberFormat="1" applyFont="1" applyFill="1" applyBorder="1" applyAlignment="1">
      <x:alignment horizontal="left" vertical="center" wrapText="1"/>
    </x:xf>
    <x:xf numFmtId="0" fontId="32" fillId="11" borderId="0" xfId="0" applyNumberFormat="1" applyFont="1" applyFill="1" applyBorder="1" applyAlignment="1">
      <x:alignment horizontal="left" vertical="center" wrapText="1"/>
    </x:xf>
    <x:xf numFmtId="0" fontId="32" fillId="11" borderId="17" xfId="0" applyNumberFormat="1" applyFont="1" applyFill="1" applyBorder="1" applyAlignment="1">
      <x:alignment horizontal="left" vertical="center" wrapText="1"/>
    </x:xf>
    <x:xf numFmtId="0" fontId="32" fillId="11" borderId="18" xfId="0" applyNumberFormat="1" applyFont="1" applyFill="1" applyBorder="1" applyAlignment="1">
      <x:alignment horizontal="left" vertical="center" wrapText="1"/>
    </x:xf>
    <x:xf numFmtId="0" fontId="25" fillId="10" borderId="0" xfId="0" applyNumberFormat="1" applyFont="1" applyFill="1" applyBorder="1" applyAlignment="1">
      <x:alignment vertical="center"/>
    </x:xf>
    <x:xf numFmtId="0" fontId="25" fillId="10" borderId="15" xfId="0" applyNumberFormat="1" applyFont="1" applyFill="1" applyBorder="1" applyAlignment="1">
      <x:alignment vertical="center"/>
    </x:xf>
    <x:xf numFmtId="0" fontId="25" fillId="10" borderId="19" xfId="0" applyNumberFormat="1" applyFont="1" applyFill="1" applyBorder="1" applyAlignment="1">
      <x:alignment vertical="center"/>
    </x:xf>
    <x:xf numFmtId="0" fontId="25" fillId="10" borderId="1" xfId="0" applyNumberFormat="1" applyFont="1" applyFill="1" applyBorder="1" applyAlignment="1">
      <x:alignment vertical="center"/>
    </x:xf>
    <x:xf numFmtId="0" fontId="25" fillId="10" borderId="15" xfId="0" applyNumberFormat="1" applyFont="1" applyFill="1" applyBorder="1" applyAlignment="1">
      <x:alignment horizontal="left" vertical="center"/>
    </x:xf>
    <x:xf numFmtId="0" fontId="25" fillId="10" borderId="0" xfId="0" applyNumberFormat="1" applyFont="1" applyFill="1" applyBorder="1" applyAlignment="1">
      <x:alignment horizontal="left" vertical="center"/>
    </x:xf>
    <x:xf numFmtId="0" fontId="25" fillId="10" borderId="19" xfId="0" applyNumberFormat="1" applyFont="1" applyFill="1" applyBorder="1" applyAlignment="1">
      <x:alignment horizontal="left" vertical="center"/>
    </x:xf>
    <x:xf numFmtId="0" fontId="25" fillId="10" borderId="1" xfId="0" applyNumberFormat="1" applyFont="1" applyFill="1" applyBorder="1" applyAlignment="1">
      <x:alignment horizontal="left" vertical="center"/>
    </x:xf>
    <x:xf numFmtId="0" fontId="33" fillId="5" borderId="0" xfId="0" applyNumberFormat="1" applyFont="1" applyFill="1" applyBorder="1" applyAlignment="1">
      <x:alignment vertical="center"/>
    </x:xf>
    <x:xf numFmtId="0" fontId="33" fillId="5" borderId="20" xfId="0" applyNumberFormat="1" applyFont="1" applyFill="1" applyBorder="1" applyAlignment="1">
      <x:alignment vertical="center"/>
    </x:xf>
    <x:xf numFmtId="0" fontId="33" fillId="5" borderId="0" xfId="0" applyNumberFormat="1" applyFont="1" applyFill="1" applyBorder="1" applyAlignment="1">
      <x:alignment horizontal="left" vertical="center"/>
    </x:xf>
    <x:xf numFmtId="0" fontId="33" fillId="5" borderId="20" xfId="0" applyNumberFormat="1" applyFont="1" applyFill="1" applyBorder="1" applyAlignment="1">
      <x:alignment horizontal="left" vertical="center"/>
    </x:xf>
    <x:xf numFmtId="0" fontId="34" fillId="5" borderId="0" xfId="0" applyNumberFormat="1" applyFont="1" applyFill="1" applyBorder="1" applyAlignment="1">
      <x:alignment vertical="center"/>
    </x:xf>
    <x:xf numFmtId="0" fontId="34" fillId="5" borderId="0" xfId="0" applyNumberFormat="1" applyFont="1" applyFill="1" applyBorder="1" applyAlignment="1">
      <x:alignment vertical="center" wrapText="1"/>
    </x:xf>
    <x:xf numFmtId="0" fontId="34" fillId="5" borderId="0" xfId="0" applyNumberFormat="1" applyFont="1" applyFill="1" applyBorder="1" applyAlignment="1">
      <x:alignment horizontal="left" vertical="center" wrapText="1"/>
    </x:xf>
    <x:xf numFmtId="0" fontId="34" fillId="5" borderId="0" xfId="0" applyNumberFormat="1" applyFont="1" applyFill="1" applyBorder="1" applyAlignment="1">
      <x:alignment horizontal="left" vertical="top" wrapText="1"/>
    </x:xf>
    <x:xf numFmtId="0" fontId="35" fillId="6" borderId="0" xfId="0" applyNumberFormat="1" applyFont="1" applyFill="1" applyBorder="1" applyAlignment="1">
      <x:alignment vertical="center"/>
    </x:xf>
    <x:xf numFmtId="0" fontId="35" fillId="6" borderId="6" xfId="0" applyNumberFormat="1" applyFont="1" applyFill="1" applyBorder="1" applyAlignment="1">
      <x:alignment vertical="center"/>
    </x:xf>
    <x:xf numFmtId="0" fontId="35" fillId="6" borderId="0" xfId="0" applyNumberFormat="1" applyFont="1" applyFill="1" applyBorder="1" applyAlignment="1">
      <x:alignment horizontal="left" vertical="center"/>
    </x:xf>
    <x:xf numFmtId="0" fontId="35" fillId="6" borderId="6" xfId="0" applyNumberFormat="1" applyFont="1" applyFill="1" applyBorder="1" applyAlignment="1">
      <x:alignment horizontal="left" vertical="center"/>
    </x:xf>
    <x:xf numFmtId="0" fontId="36" fillId="6" borderId="0" xfId="0" applyNumberFormat="1" applyFont="1" applyFill="1" applyBorder="1" applyAlignment="1">
      <x:alignment vertical="center"/>
    </x:xf>
    <x:xf numFmtId="0" fontId="36" fillId="6" borderId="21" xfId="0" applyNumberFormat="1" applyFont="1" applyFill="1" applyBorder="1" applyAlignment="1">
      <x:alignment vertical="center"/>
    </x:xf>
    <x:xf numFmtId="0" fontId="36" fillId="6" borderId="0" xfId="0" applyNumberFormat="1" applyFont="1" applyFill="1" applyBorder="1" applyAlignment="1">
      <x:alignment horizontal="left" vertical="center"/>
    </x:xf>
    <x:xf numFmtId="0" fontId="36" fillId="6" borderId="21" xfId="0" applyNumberFormat="1" applyFont="1" applyFill="1" applyBorder="1" applyAlignment="1">
      <x:alignment horizontal="left" vertical="center"/>
    </x:xf>
    <x:xf numFmtId="0" fontId="37" fillId="9" borderId="0" xfId="0" applyNumberFormat="1" applyFont="1" applyFill="1" applyBorder="1" applyAlignment="1">
      <x:alignment vertical="center"/>
    </x:xf>
    <x:xf numFmtId="0" fontId="37" fillId="9" borderId="3" xfId="0" applyNumberFormat="1" applyFont="1" applyFill="1" applyBorder="1" applyAlignment="1">
      <x:alignment vertical="center"/>
    </x:xf>
    <x:xf numFmtId="0" fontId="37" fillId="9" borderId="3" xfId="0" applyNumberFormat="1" applyFont="1" applyFill="1" applyBorder="1" applyAlignment="1">
      <x:alignment horizontal="left" vertical="center"/>
    </x:xf>
    <x:xf numFmtId="0" fontId="37" fillId="9" borderId="0" xfId="0" applyNumberFormat="1" applyFont="1" applyFill="1" applyBorder="1" applyAlignment="1">
      <x:alignment horizontal="left" vertical="center"/>
    </x:xf>
    <x:xf numFmtId="0" fontId="14" fillId="10" borderId="0" xfId="0" applyNumberFormat="1" applyFont="1" applyFill="1" applyBorder="1" applyAlignment="1">
      <x:alignment vertical="center"/>
    </x:xf>
    <x:xf numFmtId="0" fontId="14" fillId="10" borderId="14" xfId="0" applyNumberFormat="1" applyFont="1" applyFill="1" applyBorder="1" applyAlignment="1">
      <x:alignment vertical="center"/>
    </x:xf>
    <x:xf numFmtId="0" fontId="14" fillId="10" borderId="14" xfId="0" applyNumberFormat="1" applyFont="1" applyFill="1" applyBorder="1" applyAlignment="1">
      <x:alignment horizontal="left" vertical="center"/>
    </x:xf>
    <x:xf numFmtId="0" fontId="14" fillId="10" borderId="0" xfId="0" applyNumberFormat="1" applyFont="1" applyFill="1" applyBorder="1" applyAlignment="1">
      <x:alignment horizontal="left" vertical="center"/>
    </x:xf>
    <x:xf numFmtId="0" fontId="18" fillId="6" borderId="0" xfId="0" applyNumberFormat="1" applyFont="1" applyFill="1" applyBorder="1" applyAlignment="1">
      <x:alignment vertical="center"/>
    </x:xf>
    <x:xf numFmtId="0" fontId="18" fillId="6" borderId="1" xfId="0" applyNumberFormat="1" applyFont="1" applyFill="1" applyBorder="1" applyAlignment="1">
      <x:alignment vertical="center"/>
    </x:xf>
    <x:xf numFmtId="0" fontId="18" fillId="6" borderId="0" xfId="0" applyNumberFormat="1" applyFont="1" applyFill="1" applyBorder="1" applyAlignment="1">
      <x:alignment horizontal="left" vertical="center"/>
    </x:xf>
    <x:xf numFmtId="0" fontId="18" fillId="6" borderId="1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2"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1B1B"/>
      </x:font>
      <x:fill>
        <x:patternFill patternType="solid">
          <x:bgColor rgb="FFF4CCCC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i/>
        <x:color rgb="FF687887"/>
      </x:font>
      <x:fill>
        <x:patternFill patternType="solid">
          <x:bgColor rgb="FFF1F4F6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1B1B"/>
      </x:font>
      <x:fill>
        <x:patternFill patternType="solid">
          <x:bgColor rgb="FFF4CCCC"/>
        </x:patternFill>
      </x:fill>
    </x:dxf>
    <x:dxf>
      <x:font>
        <x:i/>
        <x:color rgb="FF687887"/>
      </x:font>
      <x:fill>
        <x:patternFill patternType="solid">
          <x:bgColor rgb="FFF1F4F6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18A68F"/>
      </x:font>
      <x:fill>
        <x:patternFill patternType="solid">
          <x:bgColor rgb="FFE4F5F1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1B1B"/>
      </x:font>
      <x:fill>
        <x:patternFill patternType="solid">
          <x:bgColor rgb="FFF4CCCC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1B1B"/>
      </x:font>
      <x:fill>
        <x:patternFill patternType="solid">
          <x:bgColor rgb="FFF4CCCC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i/>
        <x:color rgb="FF687887"/>
      </x:font>
      <x:fill>
        <x:patternFill patternType="solid">
          <x:bgColor rgb="FFF1F4F6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d76fd135c4be4" /><Relationship Type="http://schemas.openxmlformats.org/officeDocument/2006/relationships/theme" Target="/xl/theme/theme1.xml" Id="Ra2693a3378f74598" /><Relationship Type="http://schemas.openxmlformats.org/officeDocument/2006/relationships/sharedStrings" Target="/xl/sharedStrings.xml" Id="Rdb9ae5cdfa8d492f" /><Relationship Type="http://schemas.openxmlformats.org/officeDocument/2006/relationships/worksheet" Target="/xl/worksheets/sheet1.xml" Id="Ra2bc27305dc54e3e" /><Relationship Type="http://schemas.openxmlformats.org/officeDocument/2006/relationships/worksheet" Target="/xl/worksheets/sheet2.xml" Id="R1a91e038edfe4f1d" /><Relationship Type="http://schemas.openxmlformats.org/officeDocument/2006/relationships/worksheet" Target="/xl/worksheets/sheet3.xml" Id="R2162cd2fe30d42d4" /><Relationship Type="http://schemas.openxmlformats.org/officeDocument/2006/relationships/worksheet" Target="/xl/worksheets/sheet4.xml" Id="R09c565dec5084c24" /><Relationship Type="http://schemas.openxmlformats.org/officeDocument/2006/relationships/worksheet" Target="/xl/worksheets/sheet5.xml" Id="R39dd9dc7b7e740b6" /><Relationship Type="http://schemas.openxmlformats.org/officeDocument/2006/relationships/worksheet" Target="/xl/worksheets/sheet6.xml" Id="R41fb4e1704994bc6" /><Relationship Type="http://schemas.openxmlformats.org/officeDocument/2006/relationships/worksheet" Target="/xl/worksheets/sheet7.xml" Id="Rac9f55a466b145b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47913bc35b244c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e68a1926edf2480e" /><Relationship Type="http://schemas.openxmlformats.org/officeDocument/2006/relationships/chart" Target="/xl/drawings/charts/chart3.xml" Id="Rfe7a73e2d3ca4fe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Rendimiento por dimensión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Media</c:v>
          </c:tx>
          <c:cat>
            <c:strRef>
              <c:f>'FICHA-PROVEEDOR'!$B$23:$B$27</c:f>
              <c:strCache>
                <c:ptCantidad val="0"/>
              </c:strCache>
            </c:strRef>
          </c:cat>
          <c:val>
            <c:numRef>
              <c:f>'FICHA-PROVEEDOR'!$C$23:$C$27</c:f>
              <c:numCache>
                <c:formatCode>0%</c:formatCode>
                <c:ptCantidad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ax val="1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Puntuación media por periodo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Puntuación media</c:v>
          </c:tx>
          <c:marker>
            <c:symbol val="none"/>
          </c:marker>
          <c:cat>
            <c:strRef>
              <c:f>'PANEL-DE-CONTROL'!$B$40:$B$44</c:f>
              <c:strCache>
                <c:ptCantidad val="0"/>
              </c:strCache>
            </c:strRef>
          </c:cat>
          <c:val>
            <c:numRef>
              <c:f>'PANEL-DE-CONTROL'!$C$40:$C$44</c:f>
              <c:numCache>
                <c:formatCode>0%</c:formatCode>
                <c:ptCantidad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ax val="1"/>
          <c:min val="0.4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Rendimiento por dimensión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Puntuación media</c:v>
          </c:tx>
          <c:cat>
            <c:strRef>
              <c:f>'PANEL-DE-CONTROL'!$J$40:$J$44</c:f>
              <c:strCache>
                <c:ptCantidad val="0"/>
              </c:strCache>
            </c:strRef>
          </c:cat>
          <c:val>
            <c:numRef>
              <c:f>'PANEL-DE-CONTROL'!$K$40:$K$44</c:f>
              <c:numCache>
                <c:formatCode>0%</c:formatCode>
                <c:ptCantidad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ax val="1"/>
          <c:min val="0.4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21</xdr:row>
      <xdr:rowOff>0</xdr:rowOff>
    </xdr:from>
    <xdr:to>
      <xdr:col>9</xdr:col>
      <xdr:colOff>0</xdr:colOff>
      <xdr:row>34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47913bc35b244c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7</xdr:col>
      <xdr:colOff>0</xdr:colOff>
      <xdr:row>37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68a1926edf2480e"/>
        </a:graphicData>
      </a:graphic>
    </xdr:graphicFrame>
    <xdr:clientData/>
  </xdr:twoCellAnchor>
  <xdr:twoCellAnchor>
    <xdr:from>
      <xdr:col>7</xdr:col>
      <xdr:colOff>0</xdr:colOff>
      <xdr:row>24</xdr:row>
      <xdr:rowOff>0</xdr:rowOff>
    </xdr:from>
    <xdr:to>
      <xdr:col>14</xdr:col>
      <xdr:colOff>0</xdr:colOff>
      <xdr:row>37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e7a73e2d3ca4fe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oveedoresTable" displayName="ProveedoresTable" ref="A12:N62" headerRowCantidad="1" totalsRowCantidad="0" totalsRowShown="0">
  <x:tableColumns count="14">
    <x:tableColumn id="1" name="ID de proveedor"/>
    <x:tableColumn id="2" name="Nombre del proveedor"/>
    <x:tableColumn id="3" name="Categoría"/>
    <x:tableColumn id="4" name="Persona de contacto"/>
    <x:tableColumn id="5" name="Correo electrónico"/>
    <x:tableColumn id="6" name="Teléfono"/>
    <x:tableColumn id="7" name="Ubicación"/>
    <x:tableColumn id="8" name="Homologado"/>
    <x:tableColumn id="9" name="Estado"/>
    <x:tableColumn id="10" name="Fecha de alta"/>
    <x:tableColumn id="11" name="Condiciones de pago"/>
    <x:tableColumn id="12" name="Plazo de entrega (días)"/>
    <x:tableColumn id="13" name="Nivel de riesgo"/>
    <x:tableColumn id="14" name="Observaciones"/>
  </x:tableColumns>
  <x:tableStyleInfo name="TableStyleMedio2" showFirstColumn="0" showLastColumn="0" showRowStripes="1" showColumnStripes="0"/>
</x:table>
</file>

<file path=xl/tables/table2.xml><?xml version="1.0" encoding="utf-8"?>
<x:table xmlns:x="http://schemas.openxmlformats.org/spreadsheetml/2006/main" id="2" name="EvaluacionesTable" displayName="EvaluacionesTable" ref="A12:N212" headerRowCantidad="1" totalsRowCantidad="0" totalsRowShown="0">
  <x:tableColumns count="14">
    <x:tableColumn id="1" name="ID de evaluación"/>
    <x:tableColumn id="2" name="Fecha de evaluación"/>
    <x:tableColumn id="3" name="ID de proveedor"/>
    <x:tableColumn id="4" name="Evaluador"/>
    <x:tableColumn id="5" name="Periodo de evaluación"/>
    <x:tableColumn id="6" name="Calidad"/>
    <x:tableColumn id="7" name="Entrega"/>
    <x:tableColumn id="8" name="Valor"/>
    <x:tableColumn id="9" name="Servicio"/>
    <x:tableColumn id="10" name="Cumplimiento"/>
    <x:tableColumn id="11" name="Puntuación global"/>
    <x:tableColumn id="12" name="Calificación"/>
    <x:tableColumn id="13" name="Seguimiento"/>
    <x:tableColumn id="14" name="Comentarios"/>
  </x:tableColumns>
  <x:tableStyleInfo name="TableStyleMedio2" showFirstColumn="0" showLastColumn="0" showRowStripes="1" showColumnStripes="0"/>
</x:table>
</file>

<file path=xl/tables/table3.xml><?xml version="1.0" encoding="utf-8"?>
<x:table xmlns:x="http://schemas.openxmlformats.org/spreadsheetml/2006/main" id="3" name="IncidenciasTable" displayName="IncidenciasTable" ref="A12:M212" headerRowCantidad="1" totalsRowCantidad="0" totalsRowShown="0">
  <x:tableColumns count="13">
    <x:tableColumn id="1" name="ID de incidencia"/>
    <x:tableColumn id="2" name="Fecha de apertura"/>
    <x:tableColumn id="3" name="ID de proveedor"/>
    <x:tableColumn id="4" name="Tipo de incidencia"/>
    <x:tableColumn id="5" name="Gravedad"/>
    <x:tableColumn id="6" name="Descripción"/>
    <x:tableColumn id="7" name="Responsable"/>
    <x:tableColumn id="8" name="Fecha objetivo"/>
    <x:tableColumn id="9" name="Estado"/>
    <x:tableColumn id="10" name="Fecha de resolución"/>
    <x:tableColumn id="11" name="Antigüedad (días)"/>
    <x:tableColumn id="12" name="Vencidas"/>
    <x:tableColumn id="13" name="Observaciones"/>
  </x:tableColumns>
  <x:tableStyleInfo name="TableStyleMedio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lstBooks Proveedor UX V2">
      <a:dk1>
        <a:srgbClr val="14283C"/>
      </a:dk1>
      <a:lt1>
        <a:srgbClr val="FFFFFF"/>
      </a:lt1>
      <a:dk2>
        <a:srgbClr val="0E2841"/>
      </a:dk2>
      <a:lt2>
        <a:srgbClr val="F5F7FA"/>
      </a:lt2>
      <a:accent1>
        <a:srgbClr val="3568F0"/>
      </a:accent1>
      <a:accent2>
        <a:srgbClr val="18A68F"/>
      </a:accent2>
      <a:accent3>
        <a:srgbClr val="E7A33E"/>
      </a:accent3>
      <a:accent4>
        <a:srgbClr val="258B63"/>
      </a:accent4>
      <a:accent5>
        <a:srgbClr val="D85757"/>
      </a:accent5>
      <a:accent6>
        <a:srgbClr val="203A52"/>
      </a:accent6>
      <a:hlink>
        <a:srgbClr val="3568F0"/>
      </a:hlink>
      <a:folHlink>
        <a:srgbClr val="18A68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lstBooks Proveedor UX V2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d8de898a0fd3462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9991abb209e1404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f9f359d1a3f14db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cbbf3f68cca24c2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2.xml" Id="Refb863eb759e4115" /></Relationships>
</file>

<file path=xl/worksheets/sheet1.xml><?xml version="1.0" encoding="utf-8"?>
<x:worksheet xmlns:x="http://schemas.openxmlformats.org/spreadsheetml/2006/main">
  <x:sheetViews>
    <x:sheetView showGridLines="0" workbookViewId="0" zoomScale="90" zoomScaleNormal="90" showRowColHeaders="0"/>
  </x:sheetViews>
  <x:sheetFormatPr defaultRowHeight="15"/>
  <x:cols>
    <x:col min="1" max="1" width="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18" customHeight="1">
      <x:c r="A1" s="6" t="str">
        <x:v>lstBooks</x:v>
      </x:c>
      <x:c r="B1" s="6"/>
      <x:c r="C1" s="8" t="str">
        <x:v>Rendimiento de proveedores  /  Espacio de gestión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ES</x:v>
      </x:c>
      <x:c r="L1" s="10"/>
      <x:c r="M1" s="10"/>
      <x:c r="N1" s="10"/>
    </x:row>
    <x:row r="2" ht="25" customHeight="1">
      <x:c r="A2" s="15" t="str">
        <x:v>Inicio</x:v>
      </x:c>
      <x:c r="B2" s="15"/>
      <x:c r="C2" s="12" t="str">
        <x:v>Configuración</x:v>
      </x:c>
      <x:c r="D2" s="12"/>
      <x:c r="E2" s="12" t="str">
        <x:v>Proveedores</x:v>
      </x:c>
      <x:c r="F2" s="12"/>
      <x:c r="G2" s="12" t="str">
        <x:v>Evaluaciones</x:v>
      </x:c>
      <x:c r="H2" s="12"/>
      <x:c r="I2" s="12" t="str">
        <x:v>Incidencias</x:v>
      </x:c>
      <x:c r="J2" s="12"/>
      <x:c r="K2" s="12" t="str">
        <x:v>Ficha de proveedor</x:v>
      </x:c>
      <x:c r="L2" s="12"/>
      <x:c r="M2" s="12" t="str">
        <x:v>Panel de control</x:v>
      </x:c>
      <x:c r="N2" s="12"/>
    </x:row>
    <x:row r="3" ht="4" customHeight="1">
      <x:c r="A3" s="16" t="str"/>
      <x:c r="B3" s="16"/>
      <x:c r="C3" s="4" t="str"/>
      <x:c r="D3" s="4"/>
      <x:c r="E3" s="4" t="str"/>
      <x:c r="F3" s="4"/>
      <x:c r="G3" s="4" t="str"/>
      <x:c r="H3" s="4"/>
      <x:c r="I3" s="4" t="str"/>
      <x:c r="J3" s="4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lstBooks  /  Gestión de proveedores</x:v>
      </x:c>
      <x:c r="B5" s="20"/>
      <x:c r="C5" s="20"/>
      <x:c r="D5" s="20"/>
      <x:c r="E5" s="20"/>
      <x:c r="F5" s="20"/>
      <x:c r="G5" s="20"/>
      <x:c r="H5" s="20"/>
      <x:c r="I5" s="20"/>
      <x:c r="J5" s="179" t="str">
        <x:v>Atención prioritaria</x:v>
      </x:c>
      <x:c r="K5" s="180"/>
      <x:c r="L5" s="180"/>
      <x:c r="M5" s="180"/>
      <x:c r="N5" s="180"/>
    </x:row>
    <x:row r="6" ht="24" customHeight="1">
      <x:c r="A6" s="121" t="str">
        <x:v>Decisiones sobre proveedores, más claras.</x:v>
      </x:c>
      <x:c r="B6" s="121"/>
      <x:c r="C6" s="121"/>
      <x:c r="D6" s="121"/>
      <x:c r="E6" s="121"/>
      <x:c r="F6" s="121"/>
      <x:c r="G6" s="121"/>
      <x:c r="H6" s="121"/>
      <x:c r="I6" s="121"/>
      <x:c r="J6" s="179"/>
      <x:c r="K6" s="180"/>
      <x:c r="L6" s="180"/>
      <x:c r="M6" s="180"/>
      <x:c r="N6" s="180"/>
    </x:row>
    <x:row r="7" ht="24" customHeight="1">
      <x:c r="A7" s="121"/>
      <x:c r="B7" s="121"/>
      <x:c r="C7" s="121"/>
      <x:c r="D7" s="121"/>
      <x:c r="E7" s="121"/>
      <x:c r="F7" s="121"/>
      <x:c r="G7" s="121"/>
      <x:c r="H7" s="121"/>
      <x:c r="I7" s="121"/>
      <x:c r="J7" s="185" t="n">
        <x:f>COUNTIF('INCIDENCIAS'!$L$13:$L$212,"VENCIDA")</x:f>
        <x:v>3</x:v>
      </x:c>
      <x:c r="K7" s="186"/>
      <x:c r="L7" s="186"/>
      <x:c r="M7" s="186"/>
      <x:c r="N7" s="186"/>
    </x:row>
    <x:row r="8" ht="20" customHeight="1">
      <x:c r="A8" s="121"/>
      <x:c r="B8" s="121"/>
      <x:c r="C8" s="121"/>
      <x:c r="D8" s="121"/>
      <x:c r="E8" s="121"/>
      <x:c r="F8" s="121"/>
      <x:c r="G8" s="121"/>
      <x:c r="H8" s="121"/>
      <x:c r="I8" s="121"/>
      <x:c r="J8" s="185"/>
      <x:c r="K8" s="186"/>
      <x:c r="L8" s="186"/>
      <x:c r="M8" s="186"/>
      <x:c r="N8" s="186"/>
    </x:row>
    <x:row r="9" ht="20" customHeight="1">
      <x:c r="A9" s="27" t="str">
        <x:f>'CONFIGURACIÓN'!$C$13&amp;"  •  Evalúe el rendimiento, priorice el riesgo y gestione las incidencias desde un único espacio."</x:f>
        <x:v>Comercial Meridian Ficticia  •  Evalúe el rendimiento, priorice el riesgo y gestione las incidencias desde un único espacio.</x:v>
      </x:c>
      <x:c r="B9" s="27"/>
      <x:c r="C9" s="27"/>
      <x:c r="D9" s="27"/>
      <x:c r="E9" s="27"/>
      <x:c r="F9" s="27"/>
      <x:c r="G9" s="27"/>
      <x:c r="H9" s="27"/>
      <x:c r="I9" s="27"/>
      <x:c r="J9" s="195" t="str">
        <x:f>IF(COUNTIF('INCIDENCIAS'!$L$13:$L$212,"VENCIDA")=0,"No hay incidencias vencidas.","Las incidencias vencidas requieren actuación antes del próximo compromiso con el proveedor.")</x:f>
        <x:v>Las incidencias vencidas requieren actuación antes del próximo compromiso con el proveedor.</x:v>
      </x:c>
      <x:c r="K9" s="196"/>
      <x:c r="L9" s="196"/>
      <x:c r="M9" s="196"/>
      <x:c r="N9" s="196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  <x:c r="J10" s="197"/>
      <x:c r="K10" s="198"/>
      <x:c r="L10" s="198"/>
      <x:c r="M10" s="198"/>
      <x:c r="N10" s="198"/>
    </x:row>
    <x:row r="1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</x:row>
    <x:row r="12">
      <x:c r="A12" s="43" t="str">
        <x:v>Pulso de la cartera</x:v>
      </x:c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</x:row>
    <x:row r="13">
      <x:c r="A13" s="131" t="str">
        <x:v>Rendimiento medio</x:v>
      </x:c>
      <x:c r="B13" s="131"/>
      <x:c r="C13" s="131"/>
      <x:c r="D13" s="131"/>
      <x:c r="E13" s="131"/>
      <x:c r="F13" s="131"/>
      <x:c r="G13" s="3"/>
      <x:c r="H13" s="98" t="str">
        <x:v>Proveedores activos</x:v>
      </x:c>
      <x:c r="I13" s="98"/>
      <x:c r="J13" s="98"/>
      <x:c r="K13" s="101" t="str">
        <x:v>Incidencias sin resolver</x:v>
      </x:c>
      <x:c r="L13" s="101"/>
      <x:c r="M13" s="101"/>
      <x:c r="N13" s="101"/>
    </x:row>
    <x:row r="14">
      <x:c r="A14" s="122" t="n">
        <x:f>IFERROR(AVERAGE('EVALUACIONES'!$K$13:$K$212),0)</x:f>
        <x:v>0.7692307692307694</x:v>
      </x:c>
      <x:c r="B14" s="122"/>
      <x:c r="C14" s="122"/>
      <x:c r="D14" s="122"/>
      <x:c r="E14" s="122"/>
      <x:c r="F14" s="122"/>
      <x:c r="G14" s="3"/>
      <x:c r="H14" s="163" t="n">
        <x:f>COUNTIF('PROVEEDORES'!$I$13:$I$62,"Activo")</x:f>
        <x:v>7</x:v>
      </x:c>
      <x:c r="I14" s="163"/>
      <x:c r="J14" s="163"/>
      <x:c r="K14" s="163" t="n">
        <x:f>COUNTIFS('INCIDENCIAS'!$A$13:$A$212,"&lt;&gt;",'INCIDENCIAS'!$I$13:$I$212,"&lt;&gt;Resuelta")</x:f>
        <x:v>6</x:v>
      </x:c>
      <x:c r="L14" s="163"/>
      <x:c r="M14" s="163"/>
      <x:c r="N14" s="163"/>
    </x:row>
    <x:row r="15">
      <x:c r="A15" s="122"/>
      <x:c r="B15" s="122"/>
      <x:c r="C15" s="122"/>
      <x:c r="D15" s="122"/>
      <x:c r="E15" s="122"/>
      <x:c r="F15" s="122"/>
      <x:c r="G15" s="3"/>
      <x:c r="H15" s="163"/>
      <x:c r="I15" s="163"/>
      <x:c r="J15" s="163"/>
      <x:c r="K15" s="163"/>
      <x:c r="L15" s="163"/>
      <x:c r="M15" s="163"/>
      <x:c r="N15" s="163"/>
    </x:row>
    <x:row r="16">
      <x:c r="A16" s="122"/>
      <x:c r="B16" s="122"/>
      <x:c r="C16" s="122"/>
      <x:c r="D16" s="122"/>
      <x:c r="E16" s="122"/>
      <x:c r="F16" s="122"/>
      <x:c r="G16" s="3"/>
      <x:c r="H16" s="99"/>
      <x:c r="I16" s="99"/>
      <x:c r="J16" s="99"/>
      <x:c r="K16" s="99"/>
      <x:c r="L16" s="99"/>
      <x:c r="M16" s="99"/>
      <x:c r="N16" s="99"/>
    </x:row>
    <x:row r="17">
      <x:c r="A17" s="129" t="str">
        <x:f>IF($A$14&gt;='CONFIGURACIÓN'!$C$15,"El rendimiento cumple o supera el objetivo","El rendimiento está por debajo del objetivo configurado")</x:f>
        <x:v>El rendimiento está por debajo del objetivo configurado</x:v>
      </x:c>
      <x:c r="B17" s="129"/>
      <x:c r="C17" s="129"/>
      <x:c r="D17" s="129"/>
      <x:c r="E17" s="129"/>
      <x:c r="F17" s="129"/>
      <x:c r="G17" s="3"/>
      <x:c r="H17" s="203" t="str">
        <x:f>COUNTIFS('PROVEEDORES'!$I$13:$I$62,"Activo",'PROVEEDORES'!$M$13:$M$62,"Alto")+COUNTIFS('PROVEEDORES'!$I$13:$I$62,"Activo",'PROVEEDORES'!$M$13:$M$62,"Crítico")&amp;" proveedores activos presentan riesgo elevado."</x:f>
        <x:v>2 proveedores activos presentan riesgo elevado.</x:v>
      </x:c>
      <x:c r="I17" s="204"/>
      <x:c r="J17" s="204"/>
      <x:c r="K17" s="204"/>
      <x:c r="L17" s="204"/>
      <x:c r="M17" s="204"/>
      <x:c r="N17" s="204"/>
    </x:row>
    <x:row r="18">
      <x:c r="A18" s="130"/>
      <x:c r="B18" s="130"/>
      <x:c r="C18" s="130"/>
      <x:c r="D18" s="130"/>
      <x:c r="E18" s="130"/>
      <x:c r="F18" s="130"/>
      <x:c r="G18" s="3"/>
      <x:c r="H18" s="205"/>
      <x:c r="I18" s="206"/>
      <x:c r="J18" s="206"/>
      <x:c r="K18" s="206"/>
      <x:c r="L18" s="206"/>
      <x:c r="M18" s="206"/>
      <x:c r="N18" s="206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</x:row>
    <x:row r="20">
      <x:c r="A20" s="43" t="str">
        <x:v>Comience aquí</x:v>
      </x:c>
      <x:c r="B20" s="43"/>
      <x:c r="C20" s="43"/>
      <x:c r="D20" s="43"/>
      <x:c r="E20" s="43"/>
      <x:c r="F20" s="43"/>
      <x:c r="G20" s="43"/>
      <x:c r="H20" s="43"/>
      <x:c r="I20" s="43"/>
      <x:c r="J20" s="43"/>
      <x:c r="K20" s="43"/>
      <x:c r="L20" s="43"/>
      <x:c r="M20" s="43"/>
      <x:c r="N20" s="4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</x:row>
    <x:row r="22" ht="23" customHeight="1">
      <x:c r="A22" s="209" t="str">
        <x:v>Registrar una evaluación</x:v>
      </x:c>
      <x:c r="B22" s="209"/>
      <x:c r="C22" s="209"/>
      <x:c r="D22" s="209"/>
      <x:c r="E22" s="209"/>
      <x:c r="F22" s="217" t="str">
        <x:v>Abrir una ficha de proveedor</x:v>
      </x:c>
      <x:c r="G22" s="217"/>
      <x:c r="H22" s="217"/>
      <x:c r="I22" s="217"/>
      <x:c r="J22" s="217"/>
      <x:c r="K22" s="221" t="str">
        <x:v>Gestionar incidencias</x:v>
      </x:c>
      <x:c r="L22" s="221"/>
      <x:c r="M22" s="221"/>
      <x:c r="N22" s="221"/>
    </x:row>
    <x:row r="23" ht="23" customHeight="1">
      <x:c r="A23" s="210"/>
      <x:c r="B23" s="210"/>
      <x:c r="C23" s="210"/>
      <x:c r="D23" s="210"/>
      <x:c r="E23" s="210"/>
      <x:c r="F23" s="218"/>
      <x:c r="G23" s="218"/>
      <x:c r="H23" s="218"/>
      <x:c r="I23" s="218"/>
      <x:c r="J23" s="218"/>
      <x:c r="K23" s="222"/>
      <x:c r="L23" s="222"/>
      <x:c r="M23" s="222"/>
      <x:c r="N23" s="222"/>
    </x:row>
    <x:row r="24" ht="23" customHeight="1">
      <x:c r="A24" s="214" t="str">
        <x:v>Evalúe cinco dimensiones; el libro calculará la calificación y el seguimiento.</x:v>
      </x:c>
      <x:c r="B24" s="214"/>
      <x:c r="C24" s="214"/>
      <x:c r="D24" s="214"/>
      <x:c r="E24" s="214"/>
      <x:c r="F24" s="129" t="str">
        <x:v>Prepare la reunión con datos de rendimiento, incidencias y prioridades de gestión.</x:v>
      </x:c>
      <x:c r="G24" s="129"/>
      <x:c r="H24" s="129"/>
      <x:c r="I24" s="129"/>
      <x:c r="J24" s="129"/>
      <x:c r="K24" s="129" t="str">
        <x:v>Asigne responsables, fechas objetivo y estado de resolución a las incidencias operativas.</x:v>
      </x:c>
      <x:c r="L24" s="129"/>
      <x:c r="M24" s="129"/>
      <x:c r="N24" s="129"/>
    </x:row>
    <x:row r="25" ht="23" customHeight="1">
      <x:c r="A25" s="214"/>
      <x:c r="B25" s="214"/>
      <x:c r="C25" s="214"/>
      <x:c r="D25" s="214"/>
      <x:c r="E25" s="214"/>
      <x:c r="F25" s="129"/>
      <x:c r="G25" s="129"/>
      <x:c r="H25" s="129"/>
      <x:c r="I25" s="129"/>
      <x:c r="J25" s="129"/>
      <x:c r="K25" s="129"/>
      <x:c r="L25" s="129"/>
      <x:c r="M25" s="129"/>
      <x:c r="N25" s="129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>
      <x:c r="A28" s="43" t="str">
        <x:v>Atención de la dirección</x:v>
      </x:c>
      <x:c r="B28" s="43"/>
      <x:c r="C28" s="43"/>
      <x:c r="D28" s="43"/>
      <x:c r="E28" s="43"/>
      <x:c r="F28" s="43"/>
      <x:c r="G28" s="43"/>
      <x:c r="H28" s="43"/>
      <x:c r="I28" s="43"/>
      <x:c r="J28" s="43" t="str">
        <x:v>Otros espacios</x:v>
      </x:c>
      <x:c r="K28" s="43"/>
      <x:c r="L28" s="43"/>
      <x:c r="M28" s="43"/>
      <x:c r="N28" s="43"/>
    </x:row>
    <x:row r="29" ht="20" customHeight="1">
      <x:c r="A29" s="167" t="str">
        <x:f>COUNTIF('INCIDENCIAS'!$L$13:$L$212,"VENCIDA")&amp;" incidencias vencidas requieren seguimiento inmediato."</x:f>
        <x:v>3 incidencias vencidas requieren seguimiento inmediato.</x:v>
      </x:c>
      <x:c r="B29" s="168"/>
      <x:c r="C29" s="168"/>
      <x:c r="D29" s="168"/>
      <x:c r="E29" s="168"/>
      <x:c r="F29" s="168"/>
      <x:c r="G29" s="168"/>
      <x:c r="H29" s="168"/>
      <x:c r="I29" s="168"/>
      <x:c r="J29" s="233" t="str">
        <x:v>Directorio de proveedores  →</x:v>
      </x:c>
      <x:c r="K29" s="233"/>
      <x:c r="L29" s="233"/>
      <x:c r="M29" s="233"/>
      <x:c r="N29" s="233"/>
    </x:row>
    <x:row r="30" ht="20" customHeight="1">
      <x:c r="A30" s="167"/>
      <x:c r="B30" s="168"/>
      <x:c r="C30" s="168"/>
      <x:c r="D30" s="168"/>
      <x:c r="E30" s="168"/>
      <x:c r="F30" s="168"/>
      <x:c r="G30" s="168"/>
      <x:c r="H30" s="168"/>
      <x:c r="I30" s="168"/>
      <x:c r="J30" s="234"/>
      <x:c r="K30" s="234"/>
      <x:c r="L30" s="234"/>
      <x:c r="M30" s="234"/>
      <x:c r="N30" s="234"/>
    </x:row>
    <x:row r="31" ht="20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 ht="20" customHeight="1">
      <x:c r="A32" s="225" t="str">
        <x:f>COUNTIFS('PROVEEDORES'!$I$13:$I$62,"Activo",'PROVEEDORES'!$M$13:$M$62,"Alto")+COUNTIFS('PROVEEDORES'!$I$13:$I$62,"Activo",'PROVEEDORES'!$M$13:$M$62,"Crítico")&amp;" proveedores activos tienen riesgo alto o crítico."</x:f>
        <x:v>2 proveedores activos tienen riesgo alto o crítico.</x:v>
      </x:c>
      <x:c r="B32" s="226"/>
      <x:c r="C32" s="226"/>
      <x:c r="D32" s="226"/>
      <x:c r="E32" s="226"/>
      <x:c r="F32" s="226"/>
      <x:c r="G32" s="226"/>
      <x:c r="H32" s="226"/>
      <x:c r="I32" s="226"/>
      <x:c r="J32" s="233" t="str">
        <x:v>Panel de dirección  →</x:v>
      </x:c>
      <x:c r="K32" s="233"/>
      <x:c r="L32" s="233"/>
      <x:c r="M32" s="233"/>
      <x:c r="N32" s="233"/>
    </x:row>
    <x:row r="33" ht="20" customHeight="1">
      <x:c r="A33" s="225"/>
      <x:c r="B33" s="226"/>
      <x:c r="C33" s="226"/>
      <x:c r="D33" s="226"/>
      <x:c r="E33" s="226"/>
      <x:c r="F33" s="226"/>
      <x:c r="G33" s="226"/>
      <x:c r="H33" s="226"/>
      <x:c r="I33" s="226"/>
      <x:c r="J33" s="234"/>
      <x:c r="K33" s="234"/>
      <x:c r="L33" s="234"/>
      <x:c r="M33" s="234"/>
      <x:c r="N33" s="234"/>
    </x:row>
    <x:row r="34" ht="20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  <x:row r="35" ht="20" customHeight="1">
      <x:c r="A35" s="229" t="str">
        <x:f>COUNTIF('EVALUACIONES'!$M$13:$M$212,"Requerido")&amp;" evaluaciones requieren seguimiento documentado."</x:f>
        <x:v>3 evaluaciones requieren seguimiento documentado.</x:v>
      </x:c>
      <x:c r="B35" s="230"/>
      <x:c r="C35" s="230"/>
      <x:c r="D35" s="230"/>
      <x:c r="E35" s="230"/>
      <x:c r="F35" s="230"/>
      <x:c r="G35" s="230"/>
      <x:c r="H35" s="230"/>
      <x:c r="I35" s="230"/>
      <x:c r="J35" s="233" t="str">
        <x:v>Configuración del libro  →</x:v>
      </x:c>
      <x:c r="K35" s="233"/>
      <x:c r="L35" s="233"/>
      <x:c r="M35" s="233"/>
      <x:c r="N35" s="233"/>
    </x:row>
    <x:row r="36" ht="20" customHeight="1">
      <x:c r="A36" s="229"/>
      <x:c r="B36" s="230"/>
      <x:c r="C36" s="230"/>
      <x:c r="D36" s="230"/>
      <x:c r="E36" s="230"/>
      <x:c r="F36" s="230"/>
      <x:c r="G36" s="230"/>
      <x:c r="H36" s="230"/>
      <x:c r="I36" s="230"/>
      <x:c r="J36" s="234"/>
      <x:c r="K36" s="234"/>
      <x:c r="L36" s="234"/>
      <x:c r="M36" s="234"/>
      <x:c r="N36" s="234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</x:row>
    <x:row r="38" ht="20" customHeight="1">
      <x:c r="A38" s="235" t="str">
        <x:v>lstBooks  •  Rastreador de rendimiento de proveedores  •  XLSX sin macros  •  Excel 2021 de escritorio</x:v>
      </x:c>
      <x:c r="B38" s="235"/>
      <x:c r="C38" s="235"/>
      <x:c r="D38" s="235"/>
      <x:c r="E38" s="235"/>
      <x:c r="F38" s="235"/>
      <x:c r="G38" s="235"/>
      <x:c r="H38" s="235"/>
      <x:c r="I38" s="235"/>
      <x:c r="J38" s="235"/>
      <x:c r="K38" s="235"/>
      <x:c r="L38" s="235"/>
      <x:c r="M38" s="235"/>
      <x:c r="N38" s="235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I5"/>
    <x:mergeCell ref="A6:I8"/>
    <x:mergeCell ref="A9:I10"/>
    <x:mergeCell ref="J5:N6"/>
    <x:mergeCell ref="J7:N8"/>
    <x:mergeCell ref="J9:N10"/>
    <x:mergeCell ref="A12:N12"/>
    <x:mergeCell ref="A13:F13"/>
    <x:mergeCell ref="A14:F16"/>
    <x:mergeCell ref="A17:F18"/>
    <x:mergeCell ref="H13:J13"/>
    <x:mergeCell ref="H14:J16"/>
    <x:mergeCell ref="K13:N13"/>
    <x:mergeCell ref="K14:N16"/>
    <x:mergeCell ref="H17:N18"/>
    <x:mergeCell ref="A20:N20"/>
    <x:mergeCell ref="A22:E23"/>
    <x:mergeCell ref="A24:E25"/>
    <x:mergeCell ref="F22:J23"/>
    <x:mergeCell ref="F24:J25"/>
    <x:mergeCell ref="K22:N23"/>
    <x:mergeCell ref="K24:N25"/>
    <x:mergeCell ref="A28:I28"/>
    <x:mergeCell ref="A29:I30"/>
    <x:mergeCell ref="A32:I33"/>
    <x:mergeCell ref="A35:I36"/>
    <x:mergeCell ref="J28:N28"/>
    <x:mergeCell ref="J29:N30"/>
    <x:mergeCell ref="J32:N33"/>
    <x:mergeCell ref="J35:N36"/>
    <x:mergeCell ref="A38:N38"/>
  </x:mergeCells>
  <x:hyperlinks>
    <x:hyperlink ref="A1" location="'INICIO'!A1"/>
    <x:hyperlink ref="A2" location="'INICIO'!A1"/>
    <x:hyperlink ref="C2" location="'CONFIGURACIÓN'!A1"/>
    <x:hyperlink ref="E2" location="'PROVEEDORES'!A1"/>
    <x:hyperlink ref="G2" location="'EVALUACIONES'!A1"/>
    <x:hyperlink ref="I2" location="'INCIDENCIAS'!A1"/>
    <x:hyperlink ref="K2" location="'FICHA-PROVEEDOR'!A1"/>
    <x:hyperlink ref="M2" location="'PANEL-DE-CONTROL'!A1"/>
    <x:hyperlink ref="A22" location="'EVALUACIONES'!A1"/>
    <x:hyperlink ref="F22" location="'FICHA-PROVEEDOR'!A1"/>
    <x:hyperlink ref="K22" location="'INCIDENCIAS'!A1"/>
    <x:hyperlink ref="J29" location="'PROVEEDORES'!A1"/>
    <x:hyperlink ref="J32" location="'PANEL-DE-CONTROL'!A1"/>
    <x:hyperlink ref="J35" location="'CONFIGURACIÓN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 zoomScale="90" zoomScaleNormal="90" showRowColHeaders="0"/>
  </x:sheetViews>
  <x:sheetFormatPr defaultRowHeight="15"/>
  <x:cols>
    <x:col min="1" max="1" width="3" hidden="0" customWidth="1"/>
    <x:col min="2" max="2" width="19" hidden="0" customWidth="1"/>
    <x:col min="3" max="3" width="19" hidden="0" customWidth="1"/>
    <x:col min="4" max="4" width="3" hidden="0" customWidth="1"/>
    <x:col min="5" max="5" width="8" hidden="0" customWidth="1"/>
    <x:col min="6" max="6" width="8" hidden="0" customWidth="1"/>
    <x:col min="7" max="7" width="18" hidden="0" customWidth="1"/>
    <x:col min="8" max="8" width="15" hidden="0" customWidth="1"/>
    <x:col min="9" max="9" width="13" hidden="0" customWidth="1"/>
    <x:col min="10" max="10" width="13" hidden="0" customWidth="1"/>
    <x:col min="11" max="11" width="18" hidden="0" customWidth="1"/>
    <x:col min="12" max="12" width="13" hidden="0" customWidth="1"/>
    <x:col min="13" max="13" width="15" hidden="0" customWidth="1"/>
    <x:col min="14" max="14" width="18" hidden="0" customWidth="1"/>
  </x:cols>
  <x:sheetData>
    <x:row r="1" ht="18" customHeight="1">
      <x:c r="A1" s="6" t="str">
        <x:v>lstBooks</x:v>
      </x:c>
      <x:c r="B1" s="6"/>
      <x:c r="C1" s="8" t="str">
        <x:v>Rendimiento de proveedores  /  Espacio de gestión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ES</x:v>
      </x:c>
      <x:c r="L1" s="10"/>
      <x:c r="M1" s="10"/>
      <x:c r="N1" s="10"/>
    </x:row>
    <x:row r="2" ht="25" customHeight="1">
      <x:c r="A2" s="12" t="str">
        <x:v>Inicio</x:v>
      </x:c>
      <x:c r="B2" s="12"/>
      <x:c r="C2" s="15" t="str">
        <x:v>Configuración</x:v>
      </x:c>
      <x:c r="D2" s="15"/>
      <x:c r="E2" s="12" t="str">
        <x:v>Proveedores</x:v>
      </x:c>
      <x:c r="F2" s="12"/>
      <x:c r="G2" s="12" t="str">
        <x:v>Evaluaciones</x:v>
      </x:c>
      <x:c r="H2" s="12"/>
      <x:c r="I2" s="12" t="str">
        <x:v>Incidencias</x:v>
      </x:c>
      <x:c r="J2" s="12"/>
      <x:c r="K2" s="12" t="str">
        <x:v>Ficha de proveedor</x:v>
      </x:c>
      <x:c r="L2" s="12"/>
      <x:c r="M2" s="12" t="str">
        <x:v>Panel de control</x:v>
      </x:c>
      <x:c r="N2" s="12"/>
    </x:row>
    <x:row r="3" ht="4" customHeight="1">
      <x:c r="A3" s="4" t="str"/>
      <x:c r="B3" s="4"/>
      <x:c r="C3" s="16" t="str"/>
      <x:c r="D3" s="16"/>
      <x:c r="E3" s="4" t="str"/>
      <x:c r="F3" s="4"/>
      <x:c r="G3" s="4" t="str"/>
      <x:c r="H3" s="4"/>
      <x:c r="I3" s="4" t="str"/>
      <x:c r="J3" s="4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Configuración del libro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Configuración y control</x:v>
      </x:c>
      <x:c r="L5" s="33"/>
      <x:c r="M5" s="33"/>
      <x:c r="N5" s="33"/>
    </x:row>
    <x:row r="6" ht="24" customHeight="1">
      <x:c r="A6" s="22" t="str">
        <x:v>Centro de control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Configure la empresa, el periodo de análisis, los umbrales de decisión y los valores aprobados de las listas desplegables.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Identidad del libro verificada
XLSX sin macros  •  Datos de ejemplo ficticios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42" t="str">
        <x:v>Política de negocio y evaluación</x:v>
      </x:c>
      <x:c r="B10" s="42"/>
      <x:c r="C10" s="42"/>
      <x:c r="D10" s="42"/>
      <x:c r="E10" s="42"/>
      <x:c r="F10" s="42"/>
      <x:c r="G10" s="42" t="str">
        <x:v>Valores aprobados para desplegables</x:v>
      </x:c>
      <x:c r="H10" s="42"/>
      <x:c r="I10" s="42"/>
      <x:c r="J10" s="42"/>
      <x:c r="K10" s="42"/>
      <x:c r="L10" s="42"/>
      <x:c r="M10" s="42"/>
      <x:c r="N10" s="42"/>
    </x:row>
    <x:row r="11">
      <x:c r="A11" s="43"/>
      <x:c r="B11" s="43"/>
      <x:c r="C11" s="43"/>
      <x:c r="D11" s="43"/>
      <x:c r="E11" s="43"/>
      <x:c r="F11" s="43"/>
      <x:c r="G11" s="43"/>
      <x:c r="H11" s="43"/>
      <x:c r="I11" s="43"/>
      <x:c r="J11" s="43"/>
      <x:c r="K11" s="43"/>
      <x:c r="L11" s="43"/>
      <x:c r="M11" s="43"/>
      <x:c r="N11" s="4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</x:row>
    <x:row r="13" ht="32" customHeight="1">
      <x:c r="A13" s="3"/>
      <x:c r="B13" s="44" t="str">
        <x:v>Nombre de la empresa</x:v>
      </x:c>
      <x:c r="C13" s="49" t="str">
        <x:v>Comercial Meridian Ficticia</x:v>
      </x:c>
      <x:c r="D13" s="3"/>
      <x:c r="E13" s="3"/>
      <x:c r="F13" s="3"/>
      <x:c r="G13" s="64" t="str">
        <x:v>Categoría del proveedor</x:v>
      </x:c>
      <x:c r="H13" s="64" t="str">
        <x:v>Estado del proveedor</x:v>
      </x:c>
      <x:c r="I13" s="64" t="str">
        <x:v>Homologado</x:v>
      </x:c>
      <x:c r="J13" s="64" t="str">
        <x:v>Nivel de riesgo</x:v>
      </x:c>
      <x:c r="K13" s="64" t="str">
        <x:v>Tipo de incidencia</x:v>
      </x:c>
      <x:c r="L13" s="64" t="str">
        <x:v>Gravedad</x:v>
      </x:c>
      <x:c r="M13" s="64" t="str">
        <x:v>Estado de incidencia</x:v>
      </x:c>
      <x:c r="N13" s="64" t="str">
        <x:v>Evaluador</x:v>
      </x:c>
    </x:row>
    <x:row r="14">
      <x:c r="A14" s="3"/>
      <x:c r="B14" s="44" t="str">
        <x:v>Fecha del informe</x:v>
      </x:c>
      <x:c r="C14" s="51" t="n">
        <x:v>46246</x:v>
      </x:c>
      <x:c r="D14" s="3"/>
      <x:c r="E14" s="3"/>
      <x:c r="F14" s="3"/>
      <x:c r="G14" s="66" t="str">
        <x:v>Oficina e instalaciones</x:v>
      </x:c>
      <x:c r="H14" s="66" t="str">
        <x:v>Activo</x:v>
      </x:c>
      <x:c r="I14" s="66" t="str">
        <x:v>Sí</x:v>
      </x:c>
      <x:c r="J14" s="66" t="str">
        <x:v>Bajo</x:v>
      </x:c>
      <x:c r="K14" s="66" t="str">
        <x:v>Calidad</x:v>
      </x:c>
      <x:c r="L14" s="66" t="str">
        <x:v>Bajo</x:v>
      </x:c>
      <x:c r="M14" s="66" t="str">
        <x:v>Abierta</x:v>
      </x:c>
      <x:c r="N14" s="66" t="str">
        <x:v>Maya Chen</x:v>
      </x:c>
    </x:row>
    <x:row r="15">
      <x:c r="A15" s="3"/>
      <x:c r="B15" s="44" t="str">
        <x:v>Objetivo de rendimiento</x:v>
      </x:c>
      <x:c r="C15" s="52" t="n">
        <x:v>0.8</x:v>
      </x:c>
      <x:c r="D15" s="3"/>
      <x:c r="E15" s="3"/>
      <x:c r="F15" s="3"/>
      <x:c r="G15" s="67" t="str">
        <x:v>Embalaje</x:v>
      </x:c>
      <x:c r="H15" s="67" t="str">
        <x:v>Inactivo</x:v>
      </x:c>
      <x:c r="I15" s="67" t="str">
        <x:v>No</x:v>
      </x:c>
      <x:c r="J15" s="67" t="str">
        <x:v>Medio</x:v>
      </x:c>
      <x:c r="K15" s="67" t="str">
        <x:v>Entrega</x:v>
      </x:c>
      <x:c r="L15" s="67" t="str">
        <x:v>Medio</x:v>
      </x:c>
      <x:c r="M15" s="67" t="str">
        <x:v>En seguimiento</x:v>
      </x:c>
      <x:c r="N15" s="67" t="str">
        <x:v>Omar Hassan</x:v>
      </x:c>
    </x:row>
    <x:row r="16">
      <x:c r="A16" s="3"/>
      <x:c r="B16" s="44" t="str">
        <x:v>Periodo de análisis (meses)</x:v>
      </x:c>
      <x:c r="C16" s="49" t="n">
        <x:v>12</x:v>
      </x:c>
      <x:c r="D16" s="3"/>
      <x:c r="E16" s="3"/>
      <x:c r="F16" s="3"/>
      <x:c r="G16" s="67" t="str">
        <x:v>Tecnología</x:v>
      </x:c>
      <x:c r="H16" s="67"/>
      <x:c r="I16" s="67"/>
      <x:c r="J16" s="67" t="str">
        <x:v>Alto</x:v>
      </x:c>
      <x:c r="K16" s="67" t="str">
        <x:v>Precios</x:v>
      </x:c>
      <x:c r="L16" s="67" t="str">
        <x:v>Alto</x:v>
      </x:c>
      <x:c r="M16" s="67" t="str">
        <x:v>Resuelta</x:v>
      </x:c>
      <x:c r="N16" s="67" t="str">
        <x:v>Lina Park</x:v>
      </x:c>
    </x:row>
    <x:row r="17">
      <x:c r="A17" s="3"/>
      <x:c r="B17" s="45" t="str">
        <x:v>Umbral de seguimiento</x:v>
      </x:c>
      <x:c r="C17" s="53" t="n">
        <x:v>0.7</x:v>
      </x:c>
      <x:c r="D17" s="3"/>
      <x:c r="E17" s="3"/>
      <x:c r="F17" s="3"/>
      <x:c r="G17" s="67" t="str">
        <x:v>Logística</x:v>
      </x:c>
      <x:c r="H17" s="67"/>
      <x:c r="I17" s="67"/>
      <x:c r="J17" s="67" t="str">
        <x:v>Crítico</x:v>
      </x:c>
      <x:c r="K17" s="67" t="str">
        <x:v>Cumplimiento</x:v>
      </x:c>
      <x:c r="L17" s="67" t="str">
        <x:v>Crítico</x:v>
      </x:c>
      <x:c r="M17" s="67"/>
      <x:c r="N17" s="67" t="str">
        <x:v>Noor Hassan</x:v>
      </x:c>
    </x:row>
    <x:row r="18">
      <x:c r="A18" s="3"/>
      <x:c r="B18" s="3"/>
      <x:c r="C18" s="3"/>
      <x:c r="D18" s="3"/>
      <x:c r="E18" s="3"/>
      <x:c r="F18" s="3"/>
      <x:c r="G18" s="67" t="str">
        <x:v>Alimentación y bebidas</x:v>
      </x:c>
      <x:c r="H18" s="67"/>
      <x:c r="I18" s="67"/>
      <x:c r="J18" s="67"/>
      <x:c r="K18" s="67" t="str">
        <x:v>Servicio</x:v>
      </x:c>
      <x:c r="L18" s="67"/>
      <x:c r="M18" s="67"/>
      <x:c r="N18" s="67"/>
    </x:row>
    <x:row r="19">
      <x:c r="A19" s="3"/>
      <x:c r="B19" s="3"/>
      <x:c r="C19" s="3"/>
      <x:c r="D19" s="3"/>
      <x:c r="E19" s="3"/>
      <x:c r="F19" s="3"/>
      <x:c r="G19" s="67" t="str">
        <x:v>Seguridad y equipos</x:v>
      </x:c>
      <x:c r="H19" s="67"/>
      <x:c r="I19" s="67"/>
      <x:c r="J19" s="67"/>
      <x:c r="K19" s="67" t="str">
        <x:v>Documentación</x:v>
      </x:c>
      <x:c r="L19" s="67"/>
      <x:c r="M19" s="67"/>
      <x:c r="N19" s="67"/>
    </x:row>
    <x:row r="20">
      <x:c r="A20" s="3"/>
      <x:c r="B20" s="59" t="str">
        <x:v>Use una fecha de informe fija para analizar un periodo y actualícela de forma deliberada. El objetivo genera alertas de gestión y el umbral identifica evaluaciones que requieren acción. Modifique con cuidado las listas porque alimentan los desplegables.</x:v>
      </x:c>
      <x:c r="C20" s="60"/>
      <x:c r="D20" s="60"/>
      <x:c r="E20" s="60"/>
      <x:c r="F20" s="60"/>
      <x:c r="G20" s="3"/>
      <x:c r="H20" s="3"/>
      <x:c r="I20" s="3"/>
      <x:c r="J20" s="3"/>
      <x:c r="K20" s="3"/>
      <x:c r="L20" s="3"/>
      <x:c r="M20" s="3"/>
      <x:c r="N20" s="3"/>
    </x:row>
    <x:row r="21">
      <x:c r="A21" s="3"/>
      <x:c r="B21" s="59"/>
      <x:c r="C21" s="60"/>
      <x:c r="D21" s="60"/>
      <x:c r="E21" s="60"/>
      <x:c r="F21" s="60"/>
      <x:c r="G21" s="3"/>
      <x:c r="H21" s="3"/>
      <x:c r="I21" s="3"/>
      <x:c r="J21" s="3"/>
      <x:c r="K21" s="3"/>
      <x:c r="L21" s="3"/>
      <x:c r="M21" s="3"/>
      <x:c r="N21" s="3"/>
    </x:row>
    <x:row r="22">
      <x:c r="A22" s="3"/>
      <x:c r="B22" s="59"/>
      <x:c r="C22" s="60"/>
      <x:c r="D22" s="60"/>
      <x:c r="E22" s="60"/>
      <x:c r="F22" s="60"/>
      <x:c r="G22" s="3"/>
      <x:c r="H22" s="3"/>
      <x:c r="I22" s="3"/>
      <x:c r="J22" s="3"/>
      <x:c r="K22" s="3"/>
      <x:c r="L22" s="3"/>
      <x:c r="M22" s="3"/>
      <x:c r="N22" s="3"/>
    </x:row>
    <x:row r="23">
      <x:c r="A23" s="3"/>
      <x:c r="B23" s="59"/>
      <x:c r="C23" s="60"/>
      <x:c r="D23" s="60"/>
      <x:c r="E23" s="60"/>
      <x:c r="F23" s="60"/>
      <x:c r="G23" s="3"/>
      <x:c r="H23" s="3"/>
      <x:c r="I23" s="3"/>
      <x:c r="J23" s="3"/>
      <x:c r="K23" s="3"/>
      <x:c r="L23" s="3"/>
      <x:c r="M23" s="3"/>
      <x:c r="N23" s="3"/>
    </x:row>
    <x:row r="24">
      <x:c r="A24" s="3"/>
      <x:c r="B24" s="59"/>
      <x:c r="C24" s="60"/>
      <x:c r="D24" s="60"/>
      <x:c r="E24" s="60"/>
      <x:c r="F24" s="60"/>
      <x:c r="G24" s="3"/>
      <x:c r="H24" s="3"/>
      <x:c r="I24" s="3"/>
      <x:c r="J24" s="3"/>
      <x:c r="K24" s="3"/>
      <x:c r="L24" s="3"/>
      <x:c r="M24" s="3"/>
      <x:c r="N24" s="3"/>
    </x:row>
    <x:row r="25">
      <x:c r="A25" s="3"/>
      <x:c r="B25" s="59"/>
      <x:c r="C25" s="60"/>
      <x:c r="D25" s="60"/>
      <x:c r="E25" s="60"/>
      <x:c r="F25" s="60"/>
      <x:c r="G25" s="3"/>
      <x:c r="H25" s="3"/>
      <x:c r="I25" s="3"/>
      <x:c r="J25" s="3"/>
      <x:c r="K25" s="3"/>
      <x:c r="L25" s="3"/>
      <x:c r="M25" s="3"/>
      <x:c r="N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F11"/>
    <x:mergeCell ref="B20:F25"/>
    <x:mergeCell ref="G10:N11"/>
  </x:mergeCells>
  <x:dataValidations count="3">
    <x:dataValidation type="whole" operator="between" sqref="C16" allowBlank="1" showErrorMessage="1">
      <x:formula1>1</x:formula1>
      <x:formula2>36</x:formula2>
    </x:dataValidation>
    <x:dataValidation type="decimal" operator="between" sqref="C15" allowBlank="1" showErrorMessage="1">
      <x:formula1>0.5</x:formula1>
      <x:formula2>1</x:formula2>
    </x:dataValidation>
    <x:dataValidation type="decimal" operator="between" sqref="C17" allowBlank="1" showErrorMessage="1">
      <x:formula1>0.4</x:formula1>
      <x:formula2>1</x:formula2>
    </x:dataValidation>
  </x:dataValidations>
  <x:hyperlinks>
    <x:hyperlink ref="A1" location="'INICIO'!A1"/>
    <x:hyperlink ref="A2" location="'INICIO'!A1"/>
    <x:hyperlink ref="C2" location="'CONFIGURACIÓN'!A1"/>
    <x:hyperlink ref="E2" location="'PROVEEDORES'!A1"/>
    <x:hyperlink ref="G2" location="'EVALUACIONES'!A1"/>
    <x:hyperlink ref="I2" location="'INCIDENCIAS'!A1"/>
    <x:hyperlink ref="K2" location="'FICHA-PROVEEDOR'!A1"/>
    <x:hyperlink ref="M2" location="'PANEL-DE-CONTROL'!A1"/>
  </x:hyperlink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 zoomScale="85" zoomScaleNormal="85"/>
  </x:sheetViews>
  <x:sheetFormatPr defaultRowHeight="15"/>
  <x:cols>
    <x:col min="1" max="1" width="13" hidden="0" customWidth="1"/>
    <x:col min="2" max="2" width="25" hidden="0" customWidth="1"/>
    <x:col min="3" max="3" width="18" hidden="0" customWidth="1"/>
    <x:col min="4" max="4" width="20" hidden="0" customWidth="1"/>
    <x:col min="5" max="5" width="25" hidden="0" customWidth="1"/>
    <x:col min="6" max="6" width="16" hidden="0" customWidth="1"/>
    <x:col min="7" max="7" width="21" hidden="0" customWidth="1"/>
    <x:col min="8" max="8" width="11" hidden="0" customWidth="1"/>
    <x:col min="9" max="9" width="11" hidden="0" customWidth="1"/>
    <x:col min="10" max="10" width="16" hidden="0" customWidth="1"/>
    <x:col min="11" max="11" width="19" hidden="0" customWidth="1"/>
    <x:col min="12" max="12" width="13" hidden="0" customWidth="1"/>
    <x:col min="13" max="13" width="12" hidden="0" customWidth="1"/>
    <x:col min="14" max="14" width="28" hidden="0" customWidth="1"/>
  </x:cols>
  <x:sheetData>
    <x:row r="1" ht="18" customHeight="1">
      <x:c r="A1" s="6" t="str">
        <x:v>lstBooks</x:v>
      </x:c>
      <x:c r="B1" s="6"/>
      <x:c r="C1" s="8" t="str">
        <x:v>Rendimiento de proveedores  /  Espacio de gestión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ES</x:v>
      </x:c>
      <x:c r="L1" s="10"/>
      <x:c r="M1" s="10"/>
      <x:c r="N1" s="10"/>
    </x:row>
    <x:row r="2" ht="25" customHeight="1">
      <x:c r="A2" s="12" t="str">
        <x:v>Inicio</x:v>
      </x:c>
      <x:c r="B2" s="12"/>
      <x:c r="C2" s="12" t="str">
        <x:v>Configuración</x:v>
      </x:c>
      <x:c r="D2" s="12"/>
      <x:c r="E2" s="15" t="str">
        <x:v>Proveedores</x:v>
      </x:c>
      <x:c r="F2" s="15"/>
      <x:c r="G2" s="12" t="str">
        <x:v>Evaluaciones</x:v>
      </x:c>
      <x:c r="H2" s="12"/>
      <x:c r="I2" s="12" t="str">
        <x:v>Incidencias</x:v>
      </x:c>
      <x:c r="J2" s="12"/>
      <x:c r="K2" s="12" t="str">
        <x:v>Ficha de proveedor</x:v>
      </x:c>
      <x:c r="L2" s="12"/>
      <x:c r="M2" s="12" t="str">
        <x:v>Panel de control</x:v>
      </x:c>
      <x:c r="N2" s="12"/>
    </x:row>
    <x:row r="3" ht="4" customHeight="1">
      <x:c r="A3" s="4" t="str"/>
      <x:c r="B3" s="4"/>
      <x:c r="C3" s="4" t="str"/>
      <x:c r="D3" s="4"/>
      <x:c r="E3" s="16" t="str"/>
      <x:c r="F3" s="16"/>
      <x:c r="G3" s="4" t="str"/>
      <x:c r="H3" s="4"/>
      <x:c r="I3" s="4" t="str"/>
      <x:c r="J3" s="4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Datos maestros de proveedores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Espacio de directorio</x:v>
      </x:c>
      <x:c r="L5" s="33"/>
      <x:c r="M5" s="33"/>
      <x:c r="N5" s="33"/>
    </x:row>
    <x:row r="6" ht="24" customHeight="1">
      <x:c r="A6" s="22" t="str">
        <x:v>Directorio de proveedores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Mantenga los datos maestros, compruebe la homologación y el riesgo, y trabaje en el registro estructurado.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Identidad del libro verificada
XLSX sin macros  •  Datos de ejemplo ficticios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68" t="str">
        <x:v>ID de proveedor</x:v>
      </x:c>
      <x:c r="B10" s="68"/>
      <x:c r="C10" s="71" t="str">
        <x:v>SUP-001</x:v>
      </x:c>
      <x:c r="D10" s="74" t="str">
        <x:f>IFERROR(INDEX('PROVEEDORES'!$B$13:$B$62,MATCH($C$10,'PROVEEDORES'!$A$13:$A$62,0)),"")</x:f>
        <x:v>Suministros Oficina Norte</x:v>
      </x:c>
      <x:c r="E10" s="74"/>
      <x:c r="F10" s="74"/>
      <x:c r="G10" s="74"/>
      <x:c r="H10" s="75" t="str">
        <x:f>IFERROR("Categoría: "&amp;INDEX('PROVEEDORES'!$C$13:$C$62,MATCH($C$10,'PROVEEDORES'!$A$13:$A$62,0)),"")</x:f>
        <x:v>Categoría: Oficina e instalaciones</x:v>
      </x:c>
      <x:c r="I10" s="75"/>
      <x:c r="J10" s="78" t="str">
        <x:f>IFERROR("Riesgo: "&amp;INDEX('PROVEEDORES'!$M$13:$M$62,MATCH($C$10,'PROVEEDORES'!$A$13:$A$62,0)),"")</x:f>
        <x:v>Riesgo: Bajo</x:v>
      </x:c>
      <x:c r="K10" s="78"/>
      <x:c r="L10" s="78" t="str">
        <x:f>IFERROR("Estado: "&amp;INDEX('PROVEEDORES'!$I$13:$I$62,MATCH($C$10,'PROVEEDORES'!$A$13:$A$62,0)),"")</x:f>
        <x:v>Estado: Activo</x:v>
      </x:c>
      <x:c r="M10" s="78"/>
      <x:c r="N10" s="75" t="str">
        <x:f>IFERROR("Homologado: "&amp;INDEX('PROVEEDORES'!$H$13:$H$62,MATCH($C$10,'PROVEEDORES'!$A$13:$A$62,0)),"")</x:f>
        <x:v>Homologado: Sí</x:v>
      </x:c>
    </x:row>
    <x:row r="11">
      <x:c r="A11" s="43" t="str">
        <x:v>Registro de proveedores  •  una fila por proveedor</x:v>
      </x:c>
      <x:c r="B11" s="43"/>
      <x:c r="C11" s="43"/>
      <x:c r="D11" s="43"/>
      <x:c r="E11" s="43"/>
      <x:c r="F11" s="43"/>
      <x:c r="G11" s="43"/>
      <x:c r="H11" s="43"/>
      <x:c r="I11" s="43"/>
      <x:c r="J11" s="43"/>
      <x:c r="K11" s="43"/>
      <x:c r="L11" s="43"/>
      <x:c r="M11" s="43"/>
      <x:c r="N11" s="43"/>
    </x:row>
    <x:row r="12" ht="34" customHeight="1">
      <x:c r="A12" s="81" t="str">
        <x:v>ID de proveedor</x:v>
      </x:c>
      <x:c r="B12" s="81" t="str">
        <x:v>Nombre del proveedor</x:v>
      </x:c>
      <x:c r="C12" s="81" t="str">
        <x:v>Categoría</x:v>
      </x:c>
      <x:c r="D12" s="81" t="str">
        <x:v>Persona de contacto</x:v>
      </x:c>
      <x:c r="E12" s="81" t="str">
        <x:v>Correo electrónico</x:v>
      </x:c>
      <x:c r="F12" s="81" t="str">
        <x:v>Teléfono</x:v>
      </x:c>
      <x:c r="G12" s="81" t="str">
        <x:v>Ubicación</x:v>
      </x:c>
      <x:c r="H12" s="81" t="str">
        <x:v>Homologado</x:v>
      </x:c>
      <x:c r="I12" s="81" t="str">
        <x:v>Estado</x:v>
      </x:c>
      <x:c r="J12" s="81" t="str">
        <x:v>Fecha de alta</x:v>
      </x:c>
      <x:c r="K12" s="81" t="str">
        <x:v>Condiciones de pago</x:v>
      </x:c>
      <x:c r="L12" s="81" t="str">
        <x:v>Plazo de entrega (días)</x:v>
      </x:c>
      <x:c r="M12" s="81" t="str">
        <x:v>Nivel de riesgo</x:v>
      </x:c>
      <x:c r="N12" s="81" t="str">
        <x:v>Observaciones</x:v>
      </x:c>
    </x:row>
    <x:row r="13">
      <x:c r="A13" s="66" t="str">
        <x:v>SUP-001</x:v>
      </x:c>
      <x:c r="B13" s="66" t="str">
        <x:v>Suministros Oficina Norte</x:v>
      </x:c>
      <x:c r="C13" s="66" t="str">
        <x:v>Oficina e instalaciones</x:v>
      </x:c>
      <x:c r="D13" s="66" t="str">
        <x:v>Mina Foster</x:v>
      </x:c>
      <x:c r="E13" s="66" t="str">
        <x:v>mina@northstar.example</x:v>
      </x:c>
      <x:c r="F13" s="66" t="str">
        <x:v>+1 555 0141</x:v>
      </x:c>
      <x:c r="G13" s="66" t="str">
        <x:v>Austin, EE. UU.</x:v>
      </x:c>
      <x:c r="H13" s="66" t="str">
        <x:v>Sí</x:v>
      </x:c>
      <x:c r="I13" s="66" t="str">
        <x:v>Activo</x:v>
      </x:c>
      <x:c r="J13" s="84" t="n">
        <x:v>45337</x:v>
      </x:c>
      <x:c r="K13" s="85" t="str">
        <x:v>30 días</x:v>
      </x:c>
      <x:c r="L13" s="88" t="n">
        <x:v>5</x:v>
      </x:c>
      <x:c r="M13" s="66" t="str">
        <x:v>Bajo</x:v>
      </x:c>
      <x:c r="N13" s="66" t="str">
        <x:v>Proveedor principal de material de oficina.</x:v>
      </x:c>
    </x:row>
    <x:row r="14">
      <x:c r="A14" s="67" t="str">
        <x:v>SUP-002</x:v>
      </x:c>
      <x:c r="B14" s="67" t="str">
        <x:v>Embalajes del Golfo</x:v>
      </x:c>
      <x:c r="C14" s="67" t="str">
        <x:v>Embalaje</x:v>
      </x:c>
      <x:c r="D14" s="67" t="str">
        <x:v>Sara Malik</x:v>
      </x:c>
      <x:c r="E14" s="67" t="str">
        <x:v>sara@gulfpack.example</x:v>
      </x:c>
      <x:c r="F14" s="67" t="str">
        <x:v>+971 50 000 0202</x:v>
      </x:c>
      <x:c r="G14" s="67" t="str">
        <x:v>Dubái, EAU</x:v>
      </x:c>
      <x:c r="H14" s="67" t="str">
        <x:v>Sí</x:v>
      </x:c>
      <x:c r="I14" s="67" t="str">
        <x:v>Activo</x:v>
      </x:c>
      <x:c r="J14" s="86" t="n">
        <x:v>45384</x:v>
      </x:c>
      <x:c r="K14" s="87" t="str">
        <x:v>30 días</x:v>
      </x:c>
      <x:c r="L14" s="89" t="n">
        <x:v>12</x:v>
      </x:c>
      <x:c r="M14" s="67" t="str">
        <x:v>Medio</x:v>
      </x:c>
      <x:c r="N14" s="67" t="str">
        <x:v>Supervisar la uniformidad del embalaje.</x:v>
      </x:c>
    </x:row>
    <x:row r="15">
      <x:c r="A15" s="67" t="str">
        <x:v>SUP-003</x:v>
      </x:c>
      <x:c r="B15" s="67" t="str">
        <x:v>Sistemas BrightTech</x:v>
      </x:c>
      <x:c r="C15" s="67" t="str">
        <x:v>Tecnología</x:v>
      </x:c>
      <x:c r="D15" s="67" t="str">
        <x:v>Daniel Reed</x:v>
      </x:c>
      <x:c r="E15" s="67" t="str">
        <x:v>daniel@brighttech.example</x:v>
      </x:c>
      <x:c r="F15" s="67" t="str">
        <x:v>+1 555 0143</x:v>
      </x:c>
      <x:c r="G15" s="67" t="str">
        <x:v>Seattle, EE. UU.</x:v>
      </x:c>
      <x:c r="H15" s="67" t="str">
        <x:v>Sí</x:v>
      </x:c>
      <x:c r="I15" s="67" t="str">
        <x:v>Activo</x:v>
      </x:c>
      <x:c r="J15" s="86" t="n">
        <x:v>45189</x:v>
      </x:c>
      <x:c r="K15" s="87" t="str">
        <x:v>15 días</x:v>
      </x:c>
      <x:c r="L15" s="89" t="n">
        <x:v>7</x:v>
      </x:c>
      <x:c r="M15" s="67" t="str">
        <x:v>Bajo</x:v>
      </x:c>
      <x:c r="N15" s="67" t="str">
        <x:v>Socio tecnológico preferente.</x:v>
      </x:c>
    </x:row>
    <x:row r="16">
      <x:c r="A16" s="67" t="str">
        <x:v>SUP-004</x:v>
      </x:c>
      <x:c r="B16" s="67" t="str">
        <x:v>Mayorista CleanPro</x:v>
      </x:c>
      <x:c r="C16" s="67" t="str">
        <x:v>Oficina e instalaciones</x:v>
      </x:c>
      <x:c r="D16" s="67" t="str">
        <x:v>Maya Chen</x:v>
      </x:c>
      <x:c r="E16" s="67" t="str">
        <x:v>maya@cleanpro.example</x:v>
      </x:c>
      <x:c r="F16" s="67" t="str">
        <x:v>+1 555 0144</x:v>
      </x:c>
      <x:c r="G16" s="67" t="str">
        <x:v>Denver, EE. UU.</x:v>
      </x:c>
      <x:c r="H16" s="67" t="str">
        <x:v>Sí</x:v>
      </x:c>
      <x:c r="I16" s="67" t="str">
        <x:v>Activo</x:v>
      </x:c>
      <x:c r="J16" s="86" t="n">
        <x:v>45667</x:v>
      </x:c>
      <x:c r="K16" s="87" t="str">
        <x:v>30 días</x:v>
      </x:c>
      <x:c r="L16" s="89" t="n">
        <x:v>8</x:v>
      </x:c>
      <x:c r="M16" s="67" t="str">
        <x:v>Medio</x:v>
      </x:c>
      <x:c r="N16" s="67" t="str">
        <x:v>Respuesta de servicio en revisión.</x:v>
      </x:c>
    </x:row>
    <x:row r="17">
      <x:c r="A17" s="67" t="str">
        <x:v>SUP-005</x:v>
      </x:c>
      <x:c r="B17" s="67" t="str">
        <x:v>Servicios Alimentarios del Desierto</x:v>
      </x:c>
      <x:c r="C17" s="67" t="str">
        <x:v>Alimentación y bebidas</x:v>
      </x:c>
      <x:c r="D17" s="67" t="str">
        <x:v>Noor Hassan</x:v>
      </x:c>
      <x:c r="E17" s="67" t="str">
        <x:v>noor@desertfood.example</x:v>
      </x:c>
      <x:c r="F17" s="67" t="str">
        <x:v>+971 50 000 0205</x:v>
      </x:c>
      <x:c r="G17" s="67" t="str">
        <x:v>Abu Dabi, EAU</x:v>
      </x:c>
      <x:c r="H17" s="67" t="str">
        <x:v>No</x:v>
      </x:c>
      <x:c r="I17" s="67" t="str">
        <x:v>Activo</x:v>
      </x:c>
      <x:c r="J17" s="86" t="n">
        <x:v>45721</x:v>
      </x:c>
      <x:c r="K17" s="87" t="str">
        <x:v>7 días</x:v>
      </x:c>
      <x:c r="L17" s="89" t="n">
        <x:v>4</x:v>
      </x:c>
      <x:c r="M17" s="67" t="str">
        <x:v>Alto</x:v>
      </x:c>
      <x:c r="N17" s="67" t="str">
        <x:v>Se requiere un plan de acciones correctivas.</x:v>
      </x:c>
    </x:row>
    <x:row r="18">
      <x:c r="A18" s="67" t="str">
        <x:v>SUP-006</x:v>
      </x:c>
      <x:c r="B18" s="67" t="str">
        <x:v>Equipos SecureWork</x:v>
      </x:c>
      <x:c r="C18" s="67" t="str">
        <x:v>Seguridad y equipos</x:v>
      </x:c>
      <x:c r="D18" s="67" t="str">
        <x:v>James Cole</x:v>
      </x:c>
      <x:c r="E18" s="67" t="str">
        <x:v>james@securework.example</x:v>
      </x:c>
      <x:c r="F18" s="67" t="str">
        <x:v>+1 555 0146</x:v>
      </x:c>
      <x:c r="G18" s="67" t="str">
        <x:v>Phoenix, EE. UU.</x:v>
      </x:c>
      <x:c r="H18" s="67" t="str">
        <x:v>Sí</x:v>
      </x:c>
      <x:c r="I18" s="67" t="str">
        <x:v>Activo</x:v>
      </x:c>
      <x:c r="J18" s="86" t="n">
        <x:v>45248</x:v>
      </x:c>
      <x:c r="K18" s="87" t="str">
        <x:v>30 días</x:v>
      </x:c>
      <x:c r="L18" s="89" t="n">
        <x:v>10</x:v>
      </x:c>
      <x:c r="M18" s="67" t="str">
        <x:v>Bajo</x:v>
      </x:c>
      <x:c r="N18" s="67" t="str">
        <x:v>Suministro constante de equipos de seguridad.</x:v>
      </x:c>
    </x:row>
    <x:row r="19">
      <x:c r="A19" s="67" t="str">
        <x:v>SUP-007</x:v>
      </x:c>
      <x:c r="B19" s="67" t="str">
        <x:v>Red de Mensajería Metro</x:v>
      </x:c>
      <x:c r="C19" s="67" t="str">
        <x:v>Logística</x:v>
      </x:c>
      <x:c r="D19" s="67" t="str">
        <x:v>Kareem Aziz</x:v>
      </x:c>
      <x:c r="E19" s="67" t="str">
        <x:v>kareem@metrocourier.example</x:v>
      </x:c>
      <x:c r="F19" s="67" t="str">
        <x:v>+971 50 000 0207</x:v>
      </x:c>
      <x:c r="G19" s="67" t="str">
        <x:v>Sharjah, EAU</x:v>
      </x:c>
      <x:c r="H19" s="67" t="str">
        <x:v>Sí</x:v>
      </x:c>
      <x:c r="I19" s="67" t="str">
        <x:v>Inactivo</x:v>
      </x:c>
      <x:c r="J19" s="86" t="n">
        <x:v>45474</x:v>
      </x:c>
      <x:c r="K19" s="87" t="str">
        <x:v>15 días</x:v>
      </x:c>
      <x:c r="L19" s="89" t="n">
        <x:v>2</x:v>
      </x:c>
      <x:c r="M19" s="67" t="str">
        <x:v>Medio</x:v>
      </x:c>
      <x:c r="N19" s="67" t="str">
        <x:v>Inactivo a la espera de renovar el contrato.</x:v>
      </x:c>
    </x:row>
    <x:row r="20">
      <x:c r="A20" s="67" t="str">
        <x:v>SUP-008</x:v>
      </x:c>
      <x:c r="B20" s="67" t="str">
        <x:v>Estudio Gráfico Costero</x:v>
      </x:c>
      <x:c r="C20" s="67" t="str">
        <x:v>Oficina e instalaciones</x:v>
      </x:c>
      <x:c r="D20" s="67" t="str">
        <x:v>Anna Brooks</x:v>
      </x:c>
      <x:c r="E20" s="67" t="str">
        <x:v>anna@coastalprint.example</x:v>
      </x:c>
      <x:c r="F20" s="67" t="str">
        <x:v>+1 555 0148</x:v>
      </x:c>
      <x:c r="G20" s="67" t="str">
        <x:v>Miami, EE. UU.</x:v>
      </x:c>
      <x:c r="H20" s="67" t="str">
        <x:v>No</x:v>
      </x:c>
      <x:c r="I20" s="67" t="str">
        <x:v>Activo</x:v>
      </x:c>
      <x:c r="J20" s="86" t="n">
        <x:v>45820</x:v>
      </x:c>
      <x:c r="K20" s="87" t="str">
        <x:v>Pago a la recepción</x:v>
      </x:c>
      <x:c r="L20" s="89" t="n">
        <x:v>6</x:v>
      </x:c>
      <x:c r="M20" s="67" t="str">
        <x:v>Alto</x:v>
      </x:c>
      <x:c r="N20" s="67" t="str">
        <x:v>Seguimiento documental pendiente.</x:v>
      </x:c>
    </x:row>
    <x:row r="21">
      <x:c r="A21" s="67"/>
      <x:c r="B21" s="67"/>
      <x:c r="C21" s="67"/>
      <x:c r="D21" s="67"/>
      <x:c r="E21" s="67"/>
      <x:c r="F21" s="67"/>
      <x:c r="G21" s="67"/>
      <x:c r="H21" s="67"/>
      <x:c r="I21" s="67"/>
      <x:c r="J21" s="86"/>
      <x:c r="K21" s="87"/>
      <x:c r="L21" s="89"/>
      <x:c r="M21" s="67"/>
      <x:c r="N21" s="67"/>
    </x:row>
    <x:row r="22">
      <x:c r="A22" s="67"/>
      <x:c r="B22" s="67"/>
      <x:c r="C22" s="67"/>
      <x:c r="D22" s="67"/>
      <x:c r="E22" s="67"/>
      <x:c r="F22" s="67"/>
      <x:c r="G22" s="67"/>
      <x:c r="H22" s="67"/>
      <x:c r="I22" s="67"/>
      <x:c r="J22" s="86"/>
      <x:c r="K22" s="87"/>
      <x:c r="L22" s="89"/>
      <x:c r="M22" s="67"/>
      <x:c r="N22" s="67"/>
    </x:row>
    <x:row r="23">
      <x:c r="A23" s="67"/>
      <x:c r="B23" s="67"/>
      <x:c r="C23" s="67"/>
      <x:c r="D23" s="67"/>
      <x:c r="E23" s="67"/>
      <x:c r="F23" s="67"/>
      <x:c r="G23" s="67"/>
      <x:c r="H23" s="67"/>
      <x:c r="I23" s="67"/>
      <x:c r="J23" s="86"/>
      <x:c r="K23" s="87"/>
      <x:c r="L23" s="89"/>
      <x:c r="M23" s="67"/>
      <x:c r="N23" s="67"/>
    </x:row>
    <x:row r="24">
      <x:c r="A24" s="67"/>
      <x:c r="B24" s="67"/>
      <x:c r="C24" s="67"/>
      <x:c r="D24" s="67"/>
      <x:c r="E24" s="67"/>
      <x:c r="F24" s="67"/>
      <x:c r="G24" s="67"/>
      <x:c r="H24" s="67"/>
      <x:c r="I24" s="67"/>
      <x:c r="J24" s="86"/>
      <x:c r="K24" s="87"/>
      <x:c r="L24" s="89"/>
      <x:c r="M24" s="67"/>
      <x:c r="N24" s="67"/>
    </x:row>
    <x:row r="25">
      <x:c r="A25" s="67"/>
      <x:c r="B25" s="67"/>
      <x:c r="C25" s="67"/>
      <x:c r="D25" s="67"/>
      <x:c r="E25" s="67"/>
      <x:c r="F25" s="67"/>
      <x:c r="G25" s="67"/>
      <x:c r="H25" s="67"/>
      <x:c r="I25" s="67"/>
      <x:c r="J25" s="86"/>
      <x:c r="K25" s="87"/>
      <x:c r="L25" s="89"/>
      <x:c r="M25" s="67"/>
      <x:c r="N25" s="67"/>
    </x:row>
    <x:row r="26">
      <x:c r="A26" s="67"/>
      <x:c r="B26" s="67"/>
      <x:c r="C26" s="67"/>
      <x:c r="D26" s="67"/>
      <x:c r="E26" s="67"/>
      <x:c r="F26" s="67"/>
      <x:c r="G26" s="67"/>
      <x:c r="H26" s="67"/>
      <x:c r="I26" s="67"/>
      <x:c r="J26" s="86"/>
      <x:c r="K26" s="87"/>
      <x:c r="L26" s="89"/>
      <x:c r="M26" s="67"/>
      <x:c r="N26" s="67"/>
    </x:row>
    <x:row r="27">
      <x:c r="A27" s="67"/>
      <x:c r="B27" s="67"/>
      <x:c r="C27" s="67"/>
      <x:c r="D27" s="67"/>
      <x:c r="E27" s="67"/>
      <x:c r="F27" s="67"/>
      <x:c r="G27" s="67"/>
      <x:c r="H27" s="67"/>
      <x:c r="I27" s="67"/>
      <x:c r="J27" s="86"/>
      <x:c r="K27" s="87"/>
      <x:c r="L27" s="89"/>
      <x:c r="M27" s="67"/>
      <x:c r="N27" s="67"/>
    </x:row>
    <x:row r="28">
      <x:c r="A28" s="67"/>
      <x:c r="B28" s="67"/>
      <x:c r="C28" s="67"/>
      <x:c r="D28" s="67"/>
      <x:c r="E28" s="67"/>
      <x:c r="F28" s="67"/>
      <x:c r="G28" s="67"/>
      <x:c r="H28" s="67"/>
      <x:c r="I28" s="67"/>
      <x:c r="J28" s="86"/>
      <x:c r="K28" s="87"/>
      <x:c r="L28" s="89"/>
      <x:c r="M28" s="67"/>
      <x:c r="N28" s="67"/>
    </x:row>
    <x:row r="29">
      <x:c r="A29" s="67"/>
      <x:c r="B29" s="67"/>
      <x:c r="C29" s="67"/>
      <x:c r="D29" s="67"/>
      <x:c r="E29" s="67"/>
      <x:c r="F29" s="67"/>
      <x:c r="G29" s="67"/>
      <x:c r="H29" s="67"/>
      <x:c r="I29" s="67"/>
      <x:c r="J29" s="86"/>
      <x:c r="K29" s="87"/>
      <x:c r="L29" s="89"/>
      <x:c r="M29" s="67"/>
      <x:c r="N29" s="67"/>
    </x:row>
    <x:row r="30">
      <x:c r="A30" s="67"/>
      <x:c r="B30" s="67"/>
      <x:c r="C30" s="67"/>
      <x:c r="D30" s="67"/>
      <x:c r="E30" s="67"/>
      <x:c r="F30" s="67"/>
      <x:c r="G30" s="67"/>
      <x:c r="H30" s="67"/>
      <x:c r="I30" s="67"/>
      <x:c r="J30" s="86"/>
      <x:c r="K30" s="87"/>
      <x:c r="L30" s="89"/>
      <x:c r="M30" s="67"/>
      <x:c r="N30" s="67"/>
    </x:row>
    <x:row r="31">
      <x:c r="A31" s="67"/>
      <x:c r="B31" s="67"/>
      <x:c r="C31" s="67"/>
      <x:c r="D31" s="67"/>
      <x:c r="E31" s="67"/>
      <x:c r="F31" s="67"/>
      <x:c r="G31" s="67"/>
      <x:c r="H31" s="67"/>
      <x:c r="I31" s="67"/>
      <x:c r="J31" s="86"/>
      <x:c r="K31" s="87"/>
      <x:c r="L31" s="89"/>
      <x:c r="M31" s="67"/>
      <x:c r="N31" s="67"/>
    </x:row>
    <x:row r="32">
      <x:c r="A32" s="67"/>
      <x:c r="B32" s="67"/>
      <x:c r="C32" s="67"/>
      <x:c r="D32" s="67"/>
      <x:c r="E32" s="67"/>
      <x:c r="F32" s="67"/>
      <x:c r="G32" s="67"/>
      <x:c r="H32" s="67"/>
      <x:c r="I32" s="67"/>
      <x:c r="J32" s="86"/>
      <x:c r="K32" s="87"/>
      <x:c r="L32" s="89"/>
      <x:c r="M32" s="67"/>
      <x:c r="N32" s="67"/>
    </x:row>
    <x:row r="33">
      <x:c r="A33" s="67"/>
      <x:c r="B33" s="67"/>
      <x:c r="C33" s="67"/>
      <x:c r="D33" s="67"/>
      <x:c r="E33" s="67"/>
      <x:c r="F33" s="67"/>
      <x:c r="G33" s="67"/>
      <x:c r="H33" s="67"/>
      <x:c r="I33" s="67"/>
      <x:c r="J33" s="86"/>
      <x:c r="K33" s="87"/>
      <x:c r="L33" s="89"/>
      <x:c r="M33" s="67"/>
      <x:c r="N33" s="67"/>
    </x:row>
    <x:row r="34">
      <x:c r="A34" s="67"/>
      <x:c r="B34" s="67"/>
      <x:c r="C34" s="67"/>
      <x:c r="D34" s="67"/>
      <x:c r="E34" s="67"/>
      <x:c r="F34" s="67"/>
      <x:c r="G34" s="67"/>
      <x:c r="H34" s="67"/>
      <x:c r="I34" s="67"/>
      <x:c r="J34" s="86"/>
      <x:c r="K34" s="87"/>
      <x:c r="L34" s="89"/>
      <x:c r="M34" s="67"/>
      <x:c r="N34" s="67"/>
    </x:row>
    <x:row r="35">
      <x:c r="A35" s="67"/>
      <x:c r="B35" s="67"/>
      <x:c r="C35" s="67"/>
      <x:c r="D35" s="67"/>
      <x:c r="E35" s="67"/>
      <x:c r="F35" s="67"/>
      <x:c r="G35" s="67"/>
      <x:c r="H35" s="67"/>
      <x:c r="I35" s="67"/>
      <x:c r="J35" s="86"/>
      <x:c r="K35" s="87"/>
      <x:c r="L35" s="89"/>
      <x:c r="M35" s="67"/>
      <x:c r="N35" s="67"/>
    </x:row>
    <x:row r="36">
      <x:c r="A36" s="67"/>
      <x:c r="B36" s="67"/>
      <x:c r="C36" s="67"/>
      <x:c r="D36" s="67"/>
      <x:c r="E36" s="67"/>
      <x:c r="F36" s="67"/>
      <x:c r="G36" s="67"/>
      <x:c r="H36" s="67"/>
      <x:c r="I36" s="67"/>
      <x:c r="J36" s="86"/>
      <x:c r="K36" s="87"/>
      <x:c r="L36" s="89"/>
      <x:c r="M36" s="67"/>
      <x:c r="N36" s="67"/>
    </x:row>
    <x:row r="37">
      <x:c r="A37" s="67"/>
      <x:c r="B37" s="67"/>
      <x:c r="C37" s="67"/>
      <x:c r="D37" s="67"/>
      <x:c r="E37" s="67"/>
      <x:c r="F37" s="67"/>
      <x:c r="G37" s="67"/>
      <x:c r="H37" s="67"/>
      <x:c r="I37" s="67"/>
      <x:c r="J37" s="86"/>
      <x:c r="K37" s="87"/>
      <x:c r="L37" s="89"/>
      <x:c r="M37" s="67"/>
      <x:c r="N37" s="67"/>
    </x:row>
    <x:row r="38">
      <x:c r="A38" s="67"/>
      <x:c r="B38" s="67"/>
      <x:c r="C38" s="67"/>
      <x:c r="D38" s="67"/>
      <x:c r="E38" s="67"/>
      <x:c r="F38" s="67"/>
      <x:c r="G38" s="67"/>
      <x:c r="H38" s="67"/>
      <x:c r="I38" s="67"/>
      <x:c r="J38" s="86"/>
      <x:c r="K38" s="87"/>
      <x:c r="L38" s="89"/>
      <x:c r="M38" s="67"/>
      <x:c r="N38" s="67"/>
    </x:row>
    <x:row r="39">
      <x:c r="A39" s="67"/>
      <x:c r="B39" s="67"/>
      <x:c r="C39" s="67"/>
      <x:c r="D39" s="67"/>
      <x:c r="E39" s="67"/>
      <x:c r="F39" s="67"/>
      <x:c r="G39" s="67"/>
      <x:c r="H39" s="67"/>
      <x:c r="I39" s="67"/>
      <x:c r="J39" s="86"/>
      <x:c r="K39" s="87"/>
      <x:c r="L39" s="89"/>
      <x:c r="M39" s="67"/>
      <x:c r="N39" s="67"/>
    </x:row>
    <x:row r="40">
      <x:c r="A40" s="67"/>
      <x:c r="B40" s="67"/>
      <x:c r="C40" s="67"/>
      <x:c r="D40" s="67"/>
      <x:c r="E40" s="67"/>
      <x:c r="F40" s="67"/>
      <x:c r="G40" s="67"/>
      <x:c r="H40" s="67"/>
      <x:c r="I40" s="67"/>
      <x:c r="J40" s="86"/>
      <x:c r="K40" s="87"/>
      <x:c r="L40" s="89"/>
      <x:c r="M40" s="67"/>
      <x:c r="N40" s="67"/>
    </x:row>
    <x:row r="41">
      <x:c r="A41" s="67"/>
      <x:c r="B41" s="67"/>
      <x:c r="C41" s="67"/>
      <x:c r="D41" s="67"/>
      <x:c r="E41" s="67"/>
      <x:c r="F41" s="67"/>
      <x:c r="G41" s="67"/>
      <x:c r="H41" s="67"/>
      <x:c r="I41" s="67"/>
      <x:c r="J41" s="86"/>
      <x:c r="K41" s="87"/>
      <x:c r="L41" s="89"/>
      <x:c r="M41" s="67"/>
      <x:c r="N41" s="67"/>
    </x:row>
    <x:row r="42">
      <x:c r="A42" s="67"/>
      <x:c r="B42" s="67"/>
      <x:c r="C42" s="67"/>
      <x:c r="D42" s="67"/>
      <x:c r="E42" s="67"/>
      <x:c r="F42" s="67"/>
      <x:c r="G42" s="67"/>
      <x:c r="H42" s="67"/>
      <x:c r="I42" s="67"/>
      <x:c r="J42" s="86"/>
      <x:c r="K42" s="87"/>
      <x:c r="L42" s="89"/>
      <x:c r="M42" s="67"/>
      <x:c r="N42" s="67"/>
    </x:row>
    <x:row r="43">
      <x:c r="A43" s="67"/>
      <x:c r="B43" s="67"/>
      <x:c r="C43" s="67"/>
      <x:c r="D43" s="67"/>
      <x:c r="E43" s="67"/>
      <x:c r="F43" s="67"/>
      <x:c r="G43" s="67"/>
      <x:c r="H43" s="67"/>
      <x:c r="I43" s="67"/>
      <x:c r="J43" s="86"/>
      <x:c r="K43" s="87"/>
      <x:c r="L43" s="89"/>
      <x:c r="M43" s="67"/>
      <x:c r="N43" s="67"/>
    </x:row>
    <x:row r="44">
      <x:c r="A44" s="67"/>
      <x:c r="B44" s="67"/>
      <x:c r="C44" s="67"/>
      <x:c r="D44" s="67"/>
      <x:c r="E44" s="67"/>
      <x:c r="F44" s="67"/>
      <x:c r="G44" s="67"/>
      <x:c r="H44" s="67"/>
      <x:c r="I44" s="67"/>
      <x:c r="J44" s="86"/>
      <x:c r="K44" s="87"/>
      <x:c r="L44" s="89"/>
      <x:c r="M44" s="67"/>
      <x:c r="N44" s="67"/>
    </x:row>
    <x:row r="45">
      <x:c r="A45" s="67"/>
      <x:c r="B45" s="67"/>
      <x:c r="C45" s="67"/>
      <x:c r="D45" s="67"/>
      <x:c r="E45" s="67"/>
      <x:c r="F45" s="67"/>
      <x:c r="G45" s="67"/>
      <x:c r="H45" s="67"/>
      <x:c r="I45" s="67"/>
      <x:c r="J45" s="86"/>
      <x:c r="K45" s="87"/>
      <x:c r="L45" s="89"/>
      <x:c r="M45" s="67"/>
      <x:c r="N45" s="67"/>
    </x:row>
    <x:row r="46">
      <x:c r="A46" s="67"/>
      <x:c r="B46" s="67"/>
      <x:c r="C46" s="67"/>
      <x:c r="D46" s="67"/>
      <x:c r="E46" s="67"/>
      <x:c r="F46" s="67"/>
      <x:c r="G46" s="67"/>
      <x:c r="H46" s="67"/>
      <x:c r="I46" s="67"/>
      <x:c r="J46" s="86"/>
      <x:c r="K46" s="87"/>
      <x:c r="L46" s="89"/>
      <x:c r="M46" s="67"/>
      <x:c r="N46" s="67"/>
    </x:row>
    <x:row r="47">
      <x:c r="A47" s="67"/>
      <x:c r="B47" s="67"/>
      <x:c r="C47" s="67"/>
      <x:c r="D47" s="67"/>
      <x:c r="E47" s="67"/>
      <x:c r="F47" s="67"/>
      <x:c r="G47" s="67"/>
      <x:c r="H47" s="67"/>
      <x:c r="I47" s="67"/>
      <x:c r="J47" s="86"/>
      <x:c r="K47" s="87"/>
      <x:c r="L47" s="89"/>
      <x:c r="M47" s="67"/>
      <x:c r="N47" s="67"/>
    </x:row>
    <x:row r="48">
      <x:c r="A48" s="67"/>
      <x:c r="B48" s="67"/>
      <x:c r="C48" s="67"/>
      <x:c r="D48" s="67"/>
      <x:c r="E48" s="67"/>
      <x:c r="F48" s="67"/>
      <x:c r="G48" s="67"/>
      <x:c r="H48" s="67"/>
      <x:c r="I48" s="67"/>
      <x:c r="J48" s="86"/>
      <x:c r="K48" s="87"/>
      <x:c r="L48" s="89"/>
      <x:c r="M48" s="67"/>
      <x:c r="N48" s="67"/>
    </x:row>
    <x:row r="49">
      <x:c r="A49" s="67"/>
      <x:c r="B49" s="67"/>
      <x:c r="C49" s="67"/>
      <x:c r="D49" s="67"/>
      <x:c r="E49" s="67"/>
      <x:c r="F49" s="67"/>
      <x:c r="G49" s="67"/>
      <x:c r="H49" s="67"/>
      <x:c r="I49" s="67"/>
      <x:c r="J49" s="86"/>
      <x:c r="K49" s="87"/>
      <x:c r="L49" s="89"/>
      <x:c r="M49" s="67"/>
      <x:c r="N49" s="67"/>
    </x:row>
    <x:row r="50">
      <x:c r="A50" s="67"/>
      <x:c r="B50" s="67"/>
      <x:c r="C50" s="67"/>
      <x:c r="D50" s="67"/>
      <x:c r="E50" s="67"/>
      <x:c r="F50" s="67"/>
      <x:c r="G50" s="67"/>
      <x:c r="H50" s="67"/>
      <x:c r="I50" s="67"/>
      <x:c r="J50" s="86"/>
      <x:c r="K50" s="87"/>
      <x:c r="L50" s="89"/>
      <x:c r="M50" s="67"/>
      <x:c r="N50" s="67"/>
    </x:row>
    <x:row r="51">
      <x:c r="A51" s="67"/>
      <x:c r="B51" s="67"/>
      <x:c r="C51" s="67"/>
      <x:c r="D51" s="67"/>
      <x:c r="E51" s="67"/>
      <x:c r="F51" s="67"/>
      <x:c r="G51" s="67"/>
      <x:c r="H51" s="67"/>
      <x:c r="I51" s="67"/>
      <x:c r="J51" s="86"/>
      <x:c r="K51" s="87"/>
      <x:c r="L51" s="89"/>
      <x:c r="M51" s="67"/>
      <x:c r="N51" s="67"/>
    </x:row>
    <x:row r="52">
      <x:c r="A52" s="67"/>
      <x:c r="B52" s="67"/>
      <x:c r="C52" s="67"/>
      <x:c r="D52" s="67"/>
      <x:c r="E52" s="67"/>
      <x:c r="F52" s="67"/>
      <x:c r="G52" s="67"/>
      <x:c r="H52" s="67"/>
      <x:c r="I52" s="67"/>
      <x:c r="J52" s="86"/>
      <x:c r="K52" s="87"/>
      <x:c r="L52" s="89"/>
      <x:c r="M52" s="67"/>
      <x:c r="N52" s="67"/>
    </x:row>
    <x:row r="53">
      <x:c r="A53" s="67"/>
      <x:c r="B53" s="67"/>
      <x:c r="C53" s="67"/>
      <x:c r="D53" s="67"/>
      <x:c r="E53" s="67"/>
      <x:c r="F53" s="67"/>
      <x:c r="G53" s="67"/>
      <x:c r="H53" s="67"/>
      <x:c r="I53" s="67"/>
      <x:c r="J53" s="86"/>
      <x:c r="K53" s="87"/>
      <x:c r="L53" s="89"/>
      <x:c r="M53" s="67"/>
      <x:c r="N53" s="67"/>
    </x:row>
    <x:row r="54">
      <x:c r="A54" s="67"/>
      <x:c r="B54" s="67"/>
      <x:c r="C54" s="67"/>
      <x:c r="D54" s="67"/>
      <x:c r="E54" s="67"/>
      <x:c r="F54" s="67"/>
      <x:c r="G54" s="67"/>
      <x:c r="H54" s="67"/>
      <x:c r="I54" s="67"/>
      <x:c r="J54" s="86"/>
      <x:c r="K54" s="87"/>
      <x:c r="L54" s="89"/>
      <x:c r="M54" s="67"/>
      <x:c r="N54" s="67"/>
    </x:row>
    <x:row r="55">
      <x:c r="A55" s="67"/>
      <x:c r="B55" s="67"/>
      <x:c r="C55" s="67"/>
      <x:c r="D55" s="67"/>
      <x:c r="E55" s="67"/>
      <x:c r="F55" s="67"/>
      <x:c r="G55" s="67"/>
      <x:c r="H55" s="67"/>
      <x:c r="I55" s="67"/>
      <x:c r="J55" s="86"/>
      <x:c r="K55" s="87"/>
      <x:c r="L55" s="89"/>
      <x:c r="M55" s="67"/>
      <x:c r="N55" s="67"/>
    </x:row>
    <x:row r="56">
      <x:c r="A56" s="67"/>
      <x:c r="B56" s="67"/>
      <x:c r="C56" s="67"/>
      <x:c r="D56" s="67"/>
      <x:c r="E56" s="67"/>
      <x:c r="F56" s="67"/>
      <x:c r="G56" s="67"/>
      <x:c r="H56" s="67"/>
      <x:c r="I56" s="67"/>
      <x:c r="J56" s="86"/>
      <x:c r="K56" s="87"/>
      <x:c r="L56" s="89"/>
      <x:c r="M56" s="67"/>
      <x:c r="N56" s="67"/>
    </x:row>
    <x:row r="57">
      <x:c r="A57" s="67"/>
      <x:c r="B57" s="67"/>
      <x:c r="C57" s="67"/>
      <x:c r="D57" s="67"/>
      <x:c r="E57" s="67"/>
      <x:c r="F57" s="67"/>
      <x:c r="G57" s="67"/>
      <x:c r="H57" s="67"/>
      <x:c r="I57" s="67"/>
      <x:c r="J57" s="86"/>
      <x:c r="K57" s="87"/>
      <x:c r="L57" s="89"/>
      <x:c r="M57" s="67"/>
      <x:c r="N57" s="67"/>
    </x:row>
    <x:row r="58">
      <x:c r="A58" s="67"/>
      <x:c r="B58" s="67"/>
      <x:c r="C58" s="67"/>
      <x:c r="D58" s="67"/>
      <x:c r="E58" s="67"/>
      <x:c r="F58" s="67"/>
      <x:c r="G58" s="67"/>
      <x:c r="H58" s="67"/>
      <x:c r="I58" s="67"/>
      <x:c r="J58" s="86"/>
      <x:c r="K58" s="87"/>
      <x:c r="L58" s="89"/>
      <x:c r="M58" s="67"/>
      <x:c r="N58" s="67"/>
    </x:row>
    <x:row r="59">
      <x:c r="A59" s="67"/>
      <x:c r="B59" s="67"/>
      <x:c r="C59" s="67"/>
      <x:c r="D59" s="67"/>
      <x:c r="E59" s="67"/>
      <x:c r="F59" s="67"/>
      <x:c r="G59" s="67"/>
      <x:c r="H59" s="67"/>
      <x:c r="I59" s="67"/>
      <x:c r="J59" s="86"/>
      <x:c r="K59" s="87"/>
      <x:c r="L59" s="89"/>
      <x:c r="M59" s="67"/>
      <x:c r="N59" s="67"/>
    </x:row>
    <x:row r="60">
      <x:c r="A60" s="67"/>
      <x:c r="B60" s="67"/>
      <x:c r="C60" s="67"/>
      <x:c r="D60" s="67"/>
      <x:c r="E60" s="67"/>
      <x:c r="F60" s="67"/>
      <x:c r="G60" s="67"/>
      <x:c r="H60" s="67"/>
      <x:c r="I60" s="67"/>
      <x:c r="J60" s="86"/>
      <x:c r="K60" s="87"/>
      <x:c r="L60" s="89"/>
      <x:c r="M60" s="67"/>
      <x:c r="N60" s="67"/>
    </x:row>
    <x:row r="61">
      <x:c r="A61" s="67"/>
      <x:c r="B61" s="67"/>
      <x:c r="C61" s="67"/>
      <x:c r="D61" s="67"/>
      <x:c r="E61" s="67"/>
      <x:c r="F61" s="67"/>
      <x:c r="G61" s="67"/>
      <x:c r="H61" s="67"/>
      <x:c r="I61" s="67"/>
      <x:c r="J61" s="86"/>
      <x:c r="K61" s="87"/>
      <x:c r="L61" s="89"/>
      <x:c r="M61" s="67"/>
      <x:c r="N61" s="67"/>
    </x:row>
    <x:row r="62">
      <x:c r="A62" s="67"/>
      <x:c r="B62" s="67"/>
      <x:c r="C62" s="67"/>
      <x:c r="D62" s="67"/>
      <x:c r="E62" s="67"/>
      <x:c r="F62" s="67"/>
      <x:c r="G62" s="67"/>
      <x:c r="H62" s="67"/>
      <x:c r="I62" s="67"/>
      <x:c r="J62" s="86"/>
      <x:c r="K62" s="87"/>
      <x:c r="L62" s="89"/>
      <x:c r="M62" s="67"/>
      <x:c r="N62" s="67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B10"/>
    <x:mergeCell ref="D10:G10"/>
    <x:mergeCell ref="H10:I10"/>
    <x:mergeCell ref="J10:K10"/>
    <x:mergeCell ref="L10:M10"/>
    <x:mergeCell ref="A11:N11"/>
  </x:mergeCells>
  <x:conditionalFormatting sqref="J10:K10">
    <x:cfRule type="containsText" dxfId="0" priority="1" operator="containsText" text="Bajo"/>
    <x:cfRule type="containsText" dxfId="1" priority="2" operator="containsText" text="Medio"/>
    <x:cfRule type="containsText" dxfId="2" priority="3" operator="containsText" text="Alto"/>
    <x:cfRule type="containsText" dxfId="3" priority="4" operator="containsText" text="Crítico"/>
  </x:conditionalFormatting>
  <x:conditionalFormatting sqref="L10:M10">
    <x:cfRule type="containsText" dxfId="4" priority="5" operator="containsText" text="Activo"/>
    <x:cfRule type="containsText" dxfId="5" priority="6" operator="containsText" text="Inactivo"/>
  </x:conditionalFormatting>
  <x:conditionalFormatting sqref="N10:N10">
    <x:cfRule type="containsText" dxfId="6" priority="7" operator="containsText" text="Sí"/>
    <x:cfRule type="containsText" dxfId="7" priority="8" operator="containsText" text="No"/>
  </x:conditionalFormatting>
  <x:conditionalFormatting sqref="M13:M62">
    <x:cfRule type="containsText" dxfId="8" priority="9" operator="containsText" text="Bajo"/>
    <x:cfRule type="containsText" dxfId="9" priority="10" operator="containsText" text="Medio"/>
    <x:cfRule type="containsText" dxfId="10" priority="11" operator="containsText" text="Alto"/>
    <x:cfRule type="containsText" dxfId="11" priority="12" operator="containsText" text="Crítico"/>
  </x:conditionalFormatting>
  <x:conditionalFormatting sqref="I13:I62">
    <x:cfRule type="containsText" dxfId="12" priority="13" operator="containsText" text="Inactivo"/>
  </x:conditionalFormatting>
  <x:dataValidations count="6">
    <x:dataValidation type="list" sqref="C10" allowBlank="1" showErrorMessage="1">
      <x:formula1>'PROVEEDORES'!$A$13:$A$62</x:formula1>
    </x:dataValidation>
    <x:dataValidation type="list" sqref="C13:C62" allowBlank="1" showErrorMessage="1">
      <x:formula1>'CONFIGURACIÓN'!$G$14:$G$19</x:formula1>
    </x:dataValidation>
    <x:dataValidation type="list" sqref="H13:H62" allowBlank="1" showErrorMessage="1">
      <x:formula1>'CONFIGURACIÓN'!$I$14:$I$15</x:formula1>
    </x:dataValidation>
    <x:dataValidation type="list" sqref="I13:I62" allowBlank="1" showErrorMessage="1">
      <x:formula1>'CONFIGURACIÓN'!$H$14:$H$15</x:formula1>
    </x:dataValidation>
    <x:dataValidation type="list" sqref="M13:M62" allowBlank="1" showErrorMessage="1">
      <x:formula1>'CONFIGURACIÓN'!$J$14:$J$17</x:formula1>
    </x:dataValidation>
    <x:dataValidation type="whole" operator="between" sqref="L13:L62" allowBlank="1" showErrorMessage="1">
      <x:formula1>0</x:formula1>
      <x:formula2>365</x:formula2>
    </x:dataValidation>
  </x:dataValidations>
  <x:hyperlinks>
    <x:hyperlink ref="A1" location="'INICIO'!A1"/>
    <x:hyperlink ref="A2" location="'INICIO'!A1"/>
    <x:hyperlink ref="C2" location="'CONFIGURACIÓN'!A1"/>
    <x:hyperlink ref="E2" location="'PROVEEDORES'!A1"/>
    <x:hyperlink ref="G2" location="'EVALUACIONES'!A1"/>
    <x:hyperlink ref="I2" location="'INCIDENCIAS'!A1"/>
    <x:hyperlink ref="K2" location="'FICHA-PROVEEDOR'!A1"/>
    <x:hyperlink ref="M2" location="'PANEL-DE-CONTROL'!A1"/>
  </x:hyperlinks>
  <x:pageMargins left="0.7" right="0.7" top="0.75" bottom="0.75" header="0.3" footer="0.3"/>
  <x:tableParts count="1">
    <x:tablePart xmlns:r="http://schemas.openxmlformats.org/officeDocument/2006/relationships" r:id="Rd8de898a0fd3462a"/>
  </x:tableParts>
</x:worksheet>
</file>

<file path=xl/worksheets/sheet4.xml><?xml version="1.0" encoding="utf-8"?>
<x:worksheet xmlns:x="http://schemas.openxmlformats.org/spreadsheetml/2006/main">
  <x:sheetViews>
    <x:sheetView showGridLines="0" workbookViewId="0" zoomScale="85" zoomScaleNormal="85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8" hidden="0" customWidth="1"/>
    <x:col min="5" max="5" width="14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1" hidden="0" customWidth="1"/>
    <x:col min="11" max="11" width="13" hidden="0" customWidth="1"/>
    <x:col min="12" max="12" width="13" hidden="0" customWidth="1"/>
    <x:col min="13" max="13" width="15" hidden="0" customWidth="1"/>
    <x:col min="14" max="14" width="35" hidden="0" customWidth="1"/>
  </x:cols>
  <x:sheetData>
    <x:row r="1" ht="18" customHeight="1">
      <x:c r="A1" s="6" t="str">
        <x:v>lstBooks</x:v>
      </x:c>
      <x:c r="B1" s="6"/>
      <x:c r="C1" s="8" t="str">
        <x:v>Rendimiento de proveedores  /  Espacio de gestión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ES</x:v>
      </x:c>
      <x:c r="L1" s="10"/>
      <x:c r="M1" s="10"/>
      <x:c r="N1" s="10"/>
    </x:row>
    <x:row r="2" ht="25" customHeight="1">
      <x:c r="A2" s="12" t="str">
        <x:v>Inicio</x:v>
      </x:c>
      <x:c r="B2" s="12"/>
      <x:c r="C2" s="12" t="str">
        <x:v>Configuración</x:v>
      </x:c>
      <x:c r="D2" s="12"/>
      <x:c r="E2" s="12" t="str">
        <x:v>Proveedores</x:v>
      </x:c>
      <x:c r="F2" s="12"/>
      <x:c r="G2" s="15" t="str">
        <x:v>Evaluaciones</x:v>
      </x:c>
      <x:c r="H2" s="15"/>
      <x:c r="I2" s="12" t="str">
        <x:v>Incidencias</x:v>
      </x:c>
      <x:c r="J2" s="12"/>
      <x:c r="K2" s="12" t="str">
        <x:v>Ficha de proveedor</x:v>
      </x:c>
      <x:c r="L2" s="12"/>
      <x:c r="M2" s="12" t="str">
        <x:v>Panel de control</x:v>
      </x:c>
      <x:c r="N2" s="12"/>
    </x:row>
    <x:row r="3" ht="4" customHeight="1">
      <x:c r="A3" s="4" t="str"/>
      <x:c r="B3" s="4"/>
      <x:c r="C3" s="4" t="str"/>
      <x:c r="D3" s="4"/>
      <x:c r="E3" s="4" t="str"/>
      <x:c r="F3" s="4"/>
      <x:c r="G3" s="16" t="str"/>
      <x:c r="H3" s="16"/>
      <x:c r="I3" s="4" t="str"/>
      <x:c r="J3" s="4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Evaluación de proveedores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Espacio de evaluación</x:v>
      </x:c>
      <x:c r="L5" s="33"/>
      <x:c r="M5" s="33"/>
      <x:c r="N5" s="33"/>
    </x:row>
    <x:row r="6" ht="24" customHeight="1">
      <x:c r="A6" s="22" t="str">
        <x:v>Evaluaciones de rendimiento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Evalúe cada proveedor de 1 a 5 con criterios uniformes. El resultado, la calificación y el seguimiento se calculan automáticamente.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Identidad del libro verificada
XLSX sin macros  •  Datos de ejemplo ficticios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92" t="str">
        <x:v>Puntuación media</x:v>
      </x:c>
      <x:c r="B10" s="92"/>
      <x:c r="C10" s="92"/>
      <x:c r="D10" s="92"/>
      <x:c r="E10" s="98" t="str">
        <x:v>Evaluaciones registradas</x:v>
      </x:c>
      <x:c r="F10" s="98"/>
      <x:c r="G10" s="98"/>
      <x:c r="H10" s="101" t="str">
        <x:v>Seguimiento requerido</x:v>
      </x:c>
      <x:c r="I10" s="101"/>
      <x:c r="J10" s="101"/>
      <x:c r="K10" s="103" t="str">
        <x:v>Por debajo del objetivo</x:v>
      </x:c>
      <x:c r="L10" s="103"/>
      <x:c r="M10" s="103"/>
      <x:c r="N10" s="103"/>
    </x:row>
    <x:row r="11">
      <x:c r="A11" s="96" t="n">
        <x:f>IFERROR(AVERAGE('EVALUACIONES'!$K$13:$K$212),0)</x:f>
        <x:v>0.7692307692307694</x:v>
      </x:c>
      <x:c r="B11" s="96"/>
      <x:c r="C11" s="96"/>
      <x:c r="D11" s="96"/>
      <x:c r="E11" s="99" t="n">
        <x:f>COUNTIF('EVALUACIONES'!$A$13:$A$212,"&lt;&gt;")</x:f>
        <x:v>13</x:v>
      </x:c>
      <x:c r="F11" s="99"/>
      <x:c r="G11" s="99"/>
      <x:c r="H11" s="99" t="n">
        <x:f>COUNTIF('EVALUACIONES'!$M$13:$M$212,"Requerido")</x:f>
        <x:v>3</x:v>
      </x:c>
      <x:c r="I11" s="99"/>
      <x:c r="J11" s="99"/>
      <x:c r="K11" s="99" t="n">
        <x:f>COUNTIFS('EVALUACIONES'!$A$13:$A$212,"&lt;&gt;",'EVALUACIONES'!$K$13:$K$212,"&lt;"&amp;'CONFIGURACIÓN'!$C$15)</x:f>
        <x:v>7</x:v>
      </x:c>
      <x:c r="L11" s="99"/>
      <x:c r="M11" s="99"/>
      <x:c r="N11" s="99"/>
    </x:row>
    <x:row r="12" ht="38" customHeight="1">
      <x:c r="A12" s="81" t="str">
        <x:v>ID de evaluación</x:v>
      </x:c>
      <x:c r="B12" s="81" t="str">
        <x:v>Fecha de evaluación</x:v>
      </x:c>
      <x:c r="C12" s="81" t="str">
        <x:v>ID de proveedor</x:v>
      </x:c>
      <x:c r="D12" s="81" t="str">
        <x:v>Evaluador</x:v>
      </x:c>
      <x:c r="E12" s="81" t="str">
        <x:v>Periodo de evaluación</x:v>
      </x:c>
      <x:c r="F12" s="81" t="str">
        <x:v>Calidad</x:v>
      </x:c>
      <x:c r="G12" s="81" t="str">
        <x:v>Entrega</x:v>
      </x:c>
      <x:c r="H12" s="81" t="str">
        <x:v>Valor</x:v>
      </x:c>
      <x:c r="I12" s="81" t="str">
        <x:v>Servicio</x:v>
      </x:c>
      <x:c r="J12" s="81" t="str">
        <x:v>Cumplimiento</x:v>
      </x:c>
      <x:c r="K12" s="81" t="str">
        <x:v>Puntuación global</x:v>
      </x:c>
      <x:c r="L12" s="81" t="str">
        <x:v>Calificación</x:v>
      </x:c>
      <x:c r="M12" s="81" t="str">
        <x:v>Seguimiento</x:v>
      </x:c>
      <x:c r="N12" s="81" t="str">
        <x:v>Comentarios</x:v>
      </x:c>
    </x:row>
    <x:row r="13">
      <x:c r="A13" s="66" t="str">
        <x:v>REV-001</x:v>
      </x:c>
      <x:c r="B13" s="82" t="n">
        <x:v>45930</x:v>
      </x:c>
      <x:c r="C13" s="66" t="str">
        <x:v>SUP-001</x:v>
      </x:c>
      <x:c r="D13" s="66" t="str">
        <x:v>Maya Chen</x:v>
      </x:c>
      <x:c r="E13" s="66" t="str">
        <x:v>Q3 2025</x:v>
      </x:c>
      <x:c r="F13" s="88" t="n">
        <x:v>4</x:v>
      </x:c>
      <x:c r="G13" s="88" t="n">
        <x:v>5</x:v>
      </x:c>
      <x:c r="H13" s="88" t="n">
        <x:v>4</x:v>
      </x:c>
      <x:c r="I13" s="88" t="n">
        <x:v>4</x:v>
      </x:c>
      <x:c r="J13" s="88" t="n">
        <x:v>5</x:v>
      </x:c>
      <x:c r="K13" s="108" t="n">
        <x:f>IF(C13="","",AVERAGE(F13:J13)/5)</x:f>
        <x:v>0.8800000000000001</x:v>
      </x:c>
      <x:c r="L13" s="106" t="str">
        <x:f>IF(K13="","",IF(K13&gt;=0.9,"Excelente",IF(K13&gt;=0.8,"Sólido",IF(K13&gt;=0.7,"Vigilar","En riesgo"))))</x:f>
        <x:v>Sólido</x:v>
      </x:c>
      <x:c r="M13" s="106" t="str">
        <x:f>IF(K13="","",IF(OR(K13&lt;'CONFIGURACIÓN'!$C$17,J13&lt;=2),"Requerido","Rutinario"))</x:f>
        <x:v>Rutinario</x:v>
      </x:c>
      <x:c r="N13" s="106" t="str">
        <x:v>Servicio y documentación fiables.</x:v>
      </x:c>
    </x:row>
    <x:row r="14">
      <x:c r="A14" s="67" t="str">
        <x:v>REV-002</x:v>
      </x:c>
      <x:c r="B14" s="83" t="n">
        <x:v>45945</x:v>
      </x:c>
      <x:c r="C14" s="67" t="str">
        <x:v>SUP-002</x:v>
      </x:c>
      <x:c r="D14" s="67" t="str">
        <x:v>Omar Hassan</x:v>
      </x:c>
      <x:c r="E14" s="67" t="str">
        <x:v>Q4 2025</x:v>
      </x:c>
      <x:c r="F14" s="89" t="n">
        <x:v>3</x:v>
      </x:c>
      <x:c r="G14" s="89" t="n">
        <x:v>4</x:v>
      </x:c>
      <x:c r="H14" s="89" t="n">
        <x:v>4</x:v>
      </x:c>
      <x:c r="I14" s="89" t="n">
        <x:v>3</x:v>
      </x:c>
      <x:c r="J14" s="89" t="n">
        <x:v>4</x:v>
      </x:c>
      <x:c r="K14" s="109" t="n">
        <x:f>IF(C14="","",AVERAGE(F14:J14)/5)</x:f>
        <x:v>0.72</x:v>
      </x:c>
      <x:c r="L14" s="107" t="str">
        <x:f>IF(K14="","",IF(K14&gt;=0.9,"Excelente",IF(K14&gt;=0.8,"Sólido",IF(K14&gt;=0.7,"Vigilar","En riesgo"))))</x:f>
        <x:v>Vigilar</x:v>
      </x:c>
      <x:c r="M14" s="107" t="str">
        <x:f>IF(K14="","",IF(OR(K14&lt;'CONFIGURACIÓN'!$C$17,J14&lt;=2),"Requerido","Rutinario"))</x:f>
        <x:v>Rutinario</x:v>
      </x:c>
      <x:c r="N14" s="107" t="str">
        <x:v>Debe supervisarse la uniformidad del embalaje.</x:v>
      </x:c>
    </x:row>
    <x:row r="15">
      <x:c r="A15" s="67" t="str">
        <x:v>REV-003</x:v>
      </x:c>
      <x:c r="B15" s="83" t="n">
        <x:v>45982</x:v>
      </x:c>
      <x:c r="C15" s="67" t="str">
        <x:v>SUP-003</x:v>
      </x:c>
      <x:c r="D15" s="67" t="str">
        <x:v>Lina Park</x:v>
      </x:c>
      <x:c r="E15" s="67" t="str">
        <x:v>Q4 2025</x:v>
      </x:c>
      <x:c r="F15" s="89" t="n">
        <x:v>5</x:v>
      </x:c>
      <x:c r="G15" s="89" t="n">
        <x:v>4</x:v>
      </x:c>
      <x:c r="H15" s="89" t="n">
        <x:v>4</x:v>
      </x:c>
      <x:c r="I15" s="89" t="n">
        <x:v>5</x:v>
      </x:c>
      <x:c r="J15" s="89" t="n">
        <x:v>5</x:v>
      </x:c>
      <x:c r="K15" s="109" t="n">
        <x:f>IF(C15="","",AVERAGE(F15:J15)/5)</x:f>
        <x:v>0.9199999999999999</x:v>
      </x:c>
      <x:c r="L15" s="107" t="str">
        <x:f>IF(K15="","",IF(K15&gt;=0.9,"Excelente",IF(K15&gt;=0.8,"Sólido",IF(K15&gt;=0.7,"Vigilar","En riesgo"))))</x:f>
        <x:v>Excelente</x:v>
      </x:c>
      <x:c r="M15" s="107" t="str">
        <x:f>IF(K15="","",IF(OR(K15&lt;'CONFIGURACIÓN'!$C$17,J15&lt;=2),"Requerido","Rutinario"))</x:f>
        <x:v>Rutinario</x:v>
      </x:c>
      <x:c r="N15" s="107" t="str">
        <x:v>Soporte técnico sólido.</x:v>
      </x:c>
    </x:row>
    <x:row r="16">
      <x:c r="A16" s="67" t="str">
        <x:v>REV-004</x:v>
      </x:c>
      <x:c r="B16" s="83" t="n">
        <x:v>46040</x:v>
      </x:c>
      <x:c r="C16" s="67" t="str">
        <x:v>SUP-004</x:v>
      </x:c>
      <x:c r="D16" s="67" t="str">
        <x:v>Maya Chen</x:v>
      </x:c>
      <x:c r="E16" s="67" t="str">
        <x:v>Q1 2026</x:v>
      </x:c>
      <x:c r="F16" s="89" t="n">
        <x:v>4</x:v>
      </x:c>
      <x:c r="G16" s="89" t="n">
        <x:v>3</x:v>
      </x:c>
      <x:c r="H16" s="89" t="n">
        <x:v>4</x:v>
      </x:c>
      <x:c r="I16" s="89" t="n">
        <x:v>4</x:v>
      </x:c>
      <x:c r="J16" s="89" t="n">
        <x:v>4</x:v>
      </x:c>
      <x:c r="K16" s="109" t="n">
        <x:f>IF(C16="","",AVERAGE(F16:J16)/5)</x:f>
        <x:v>0.76</x:v>
      </x:c>
      <x:c r="L16" s="107" t="str">
        <x:f>IF(K16="","",IF(K16&gt;=0.9,"Excelente",IF(K16&gt;=0.8,"Sólido",IF(K16&gt;=0.7,"Vigilar","En riesgo"))))</x:f>
        <x:v>Vigilar</x:v>
      </x:c>
      <x:c r="M16" s="107" t="str">
        <x:f>IF(K16="","",IF(OR(K16&lt;'CONFIGURACIÓN'!$C$17,J16&lt;=2),"Requerido","Rutinario"))</x:f>
        <x:v>Rutinario</x:v>
      </x:c>
      <x:c r="N16" s="107" t="str">
        <x:v>Entrega aceptable; tiempos de respuesta irregulares.</x:v>
      </x:c>
    </x:row>
    <x:row r="17">
      <x:c r="A17" s="67" t="str">
        <x:v>REV-005</x:v>
      </x:c>
      <x:c r="B17" s="83" t="n">
        <x:v>46065</x:v>
      </x:c>
      <x:c r="C17" s="67" t="str">
        <x:v>SUP-005</x:v>
      </x:c>
      <x:c r="D17" s="67" t="str">
        <x:v>Noor Hassan</x:v>
      </x:c>
      <x:c r="E17" s="67" t="str">
        <x:v>Q1 2026</x:v>
      </x:c>
      <x:c r="F17" s="89" t="n">
        <x:v>3</x:v>
      </x:c>
      <x:c r="G17" s="89" t="n">
        <x:v>2</x:v>
      </x:c>
      <x:c r="H17" s="89" t="n">
        <x:v>3</x:v>
      </x:c>
      <x:c r="I17" s="89" t="n">
        <x:v>3</x:v>
      </x:c>
      <x:c r="J17" s="89" t="n">
        <x:v>2</x:v>
      </x:c>
      <x:c r="K17" s="109" t="n">
        <x:f>IF(C17="","",AVERAGE(F17:J17)/5)</x:f>
        <x:v>0.52</x:v>
      </x:c>
      <x:c r="L17" s="107" t="str">
        <x:f>IF(K17="","",IF(K17&gt;=0.9,"Excelente",IF(K17&gt;=0.8,"Sólido",IF(K17&gt;=0.7,"Vigilar","En riesgo"))))</x:f>
        <x:v>En riesgo</x:v>
      </x:c>
      <x:c r="M17" s="107" t="str">
        <x:f>IF(K17="","",IF(OR(K17&lt;'CONFIGURACIÓN'!$C$17,J17&lt;=2),"Requerido","Rutinario"))</x:f>
        <x:v>Requerido</x:v>
      </x:c>
      <x:c r="N17" s="107" t="str">
        <x:v>Se requiere seguimiento de entrega y cumplimiento.</x:v>
      </x:c>
    </x:row>
    <x:row r="18">
      <x:c r="A18" s="67" t="str">
        <x:v>REV-006</x:v>
      </x:c>
      <x:c r="B18" s="83" t="n">
        <x:v>46086</x:v>
      </x:c>
      <x:c r="C18" s="67" t="str">
        <x:v>SUP-006</x:v>
      </x:c>
      <x:c r="D18" s="67" t="str">
        <x:v>Omar Hassan</x:v>
      </x:c>
      <x:c r="E18" s="67" t="str">
        <x:v>Q1 2026</x:v>
      </x:c>
      <x:c r="F18" s="89" t="n">
        <x:v>4</x:v>
      </x:c>
      <x:c r="G18" s="89" t="n">
        <x:v>4</x:v>
      </x:c>
      <x:c r="H18" s="89" t="n">
        <x:v>4</x:v>
      </x:c>
      <x:c r="I18" s="89" t="n">
        <x:v>5</x:v>
      </x:c>
      <x:c r="J18" s="89" t="n">
        <x:v>4</x:v>
      </x:c>
      <x:c r="K18" s="109" t="n">
        <x:f>IF(C18="","",AVERAGE(F18:J18)/5)</x:f>
        <x:v>0.8400000000000001</x:v>
      </x:c>
      <x:c r="L18" s="107" t="str">
        <x:f>IF(K18="","",IF(K18&gt;=0.9,"Excelente",IF(K18&gt;=0.8,"Sólido",IF(K18&gt;=0.7,"Vigilar","En riesgo"))))</x:f>
        <x:v>Sólido</x:v>
      </x:c>
      <x:c r="M18" s="107" t="str">
        <x:f>IF(K18="","",IF(OR(K18&lt;'CONFIGURACIÓN'!$C$17,J18&lt;=2),"Requerido","Rutinario"))</x:f>
        <x:v>Rutinario</x:v>
      </x:c>
      <x:c r="N18" s="107" t="str">
        <x:v>Calidad y servicio constantes.</x:v>
      </x:c>
    </x:row>
    <x:row r="19">
      <x:c r="A19" s="67" t="str">
        <x:v>REV-007</x:v>
      </x:c>
      <x:c r="B19" s="83" t="n">
        <x:v>46132</x:v>
      </x:c>
      <x:c r="C19" s="67" t="str">
        <x:v>SUP-007</x:v>
      </x:c>
      <x:c r="D19" s="67" t="str">
        <x:v>Lina Park</x:v>
      </x:c>
      <x:c r="E19" s="67" t="str">
        <x:v>Q2 2026</x:v>
      </x:c>
      <x:c r="F19" s="89" t="n">
        <x:v>4</x:v>
      </x:c>
      <x:c r="G19" s="89" t="n">
        <x:v>3</x:v>
      </x:c>
      <x:c r="H19" s="89" t="n">
        <x:v>3</x:v>
      </x:c>
      <x:c r="I19" s="89" t="n">
        <x:v>4</x:v>
      </x:c>
      <x:c r="J19" s="89" t="n">
        <x:v>4</x:v>
      </x:c>
      <x:c r="K19" s="109" t="n">
        <x:f>IF(C19="","",AVERAGE(F19:J19)/5)</x:f>
        <x:v>0.72</x:v>
      </x:c>
      <x:c r="L19" s="107" t="str">
        <x:f>IF(K19="","",IF(K19&gt;=0.9,"Excelente",IF(K19&gt;=0.8,"Sólido",IF(K19&gt;=0.7,"Vigilar","En riesgo"))))</x:f>
        <x:v>Vigilar</x:v>
      </x:c>
      <x:c r="M19" s="107" t="str">
        <x:f>IF(K19="","",IF(OR(K19&lt;'CONFIGURACIÓN'!$C$17,J19&lt;=2),"Requerido","Rutinario"))</x:f>
        <x:v>Rutinario</x:v>
      </x:c>
      <x:c r="N19" s="107" t="str">
        <x:v>Aspectos a considerar para la renovación contractual.</x:v>
      </x:c>
    </x:row>
    <x:row r="20">
      <x:c r="A20" s="67" t="str">
        <x:v>REV-008</x:v>
      </x:c>
      <x:c r="B20" s="83" t="n">
        <x:v>46151</x:v>
      </x:c>
      <x:c r="C20" s="67" t="str">
        <x:v>SUP-008</x:v>
      </x:c>
      <x:c r="D20" s="67" t="str">
        <x:v>Maya Chen</x:v>
      </x:c>
      <x:c r="E20" s="67" t="str">
        <x:v>Q2 2026</x:v>
      </x:c>
      <x:c r="F20" s="89" t="n">
        <x:v>3</x:v>
      </x:c>
      <x:c r="G20" s="89" t="n">
        <x:v>3</x:v>
      </x:c>
      <x:c r="H20" s="89" t="n">
        <x:v>4</x:v>
      </x:c>
      <x:c r="I20" s="89" t="n">
        <x:v>3</x:v>
      </x:c>
      <x:c r="J20" s="89" t="n">
        <x:v>3</x:v>
      </x:c>
      <x:c r="K20" s="109" t="n">
        <x:f>IF(C20="","",AVERAGE(F20:J20)/5)</x:f>
        <x:v>0.64</x:v>
      </x:c>
      <x:c r="L20" s="107" t="str">
        <x:f>IF(K20="","",IF(K20&gt;=0.9,"Excelente",IF(K20&gt;=0.8,"Sólido",IF(K20&gt;=0.7,"Vigilar","En riesgo"))))</x:f>
        <x:v>En riesgo</x:v>
      </x:c>
      <x:c r="M20" s="107" t="str">
        <x:f>IF(K20="","",IF(OR(K20&lt;'CONFIGURACIÓN'!$C$17,J20&lt;=2),"Requerido","Rutinario"))</x:f>
        <x:v>Requerido</x:v>
      </x:c>
      <x:c r="N20" s="107" t="str">
        <x:v>Debe completarse la documentación.</x:v>
      </x:c>
    </x:row>
    <x:row r="21">
      <x:c r="A21" s="67" t="str">
        <x:v>REV-009</x:v>
      </x:c>
      <x:c r="B21" s="83" t="n">
        <x:v>46183</x:v>
      </x:c>
      <x:c r="C21" s="67" t="str">
        <x:v>SUP-001</x:v>
      </x:c>
      <x:c r="D21" s="67" t="str">
        <x:v>Omar Hassan</x:v>
      </x:c>
      <x:c r="E21" s="67" t="str">
        <x:v>Q2 2026</x:v>
      </x:c>
      <x:c r="F21" s="89" t="n">
        <x:v>5</x:v>
      </x:c>
      <x:c r="G21" s="89" t="n">
        <x:v>4</x:v>
      </x:c>
      <x:c r="H21" s="89" t="n">
        <x:v>4</x:v>
      </x:c>
      <x:c r="I21" s="89" t="n">
        <x:v>5</x:v>
      </x:c>
      <x:c r="J21" s="89" t="n">
        <x:v>5</x:v>
      </x:c>
      <x:c r="K21" s="109" t="n">
        <x:f>IF(C21="","",AVERAGE(F21:J21)/5)</x:f>
        <x:v>0.9199999999999999</x:v>
      </x:c>
      <x:c r="L21" s="107" t="str">
        <x:f>IF(K21="","",IF(K21&gt;=0.9,"Excelente",IF(K21&gt;=0.8,"Sólido",IF(K21&gt;=0.7,"Vigilar","En riesgo"))))</x:f>
        <x:v>Excelente</x:v>
      </x:c>
      <x:c r="M21" s="107" t="str">
        <x:f>IF(K21="","",IF(OR(K21&lt;'CONFIGURACIÓN'!$C$17,J21&lt;=2),"Requerido","Rutinario"))</x:f>
        <x:v>Rutinario</x:v>
      </x:c>
      <x:c r="N21" s="107" t="str">
        <x:v>El rendimiento se mantiene sólido.</x:v>
      </x:c>
    </x:row>
    <x:row r="22">
      <x:c r="A22" s="67" t="str">
        <x:v>REV-010</x:v>
      </x:c>
      <x:c r="B22" s="83" t="n">
        <x:v>46195</x:v>
      </x:c>
      <x:c r="C22" s="67" t="str">
        <x:v>SUP-002</x:v>
      </x:c>
      <x:c r="D22" s="67" t="str">
        <x:v>Noor Hassan</x:v>
      </x:c>
      <x:c r="E22" s="67" t="str">
        <x:v>Q2 2026</x:v>
      </x:c>
      <x:c r="F22" s="89" t="n">
        <x:v>4</x:v>
      </x:c>
      <x:c r="G22" s="89" t="n">
        <x:v>3</x:v>
      </x:c>
      <x:c r="H22" s="89" t="n">
        <x:v>4</x:v>
      </x:c>
      <x:c r="I22" s="89" t="n">
        <x:v>4</x:v>
      </x:c>
      <x:c r="J22" s="89" t="n">
        <x:v>4</x:v>
      </x:c>
      <x:c r="K22" s="109" t="n">
        <x:f>IF(C22="","",AVERAGE(F22:J22)/5)</x:f>
        <x:v>0.76</x:v>
      </x:c>
      <x:c r="L22" s="107" t="str">
        <x:f>IF(K22="","",IF(K22&gt;=0.9,"Excelente",IF(K22&gt;=0.8,"Sólido",IF(K22&gt;=0.7,"Vigilar","En riesgo"))))</x:f>
        <x:v>Vigilar</x:v>
      </x:c>
      <x:c r="M22" s="107" t="str">
        <x:f>IF(K22="","",IF(OR(K22&lt;'CONFIGURACIÓN'!$C$17,J22&lt;=2),"Requerido","Rutinario"))</x:f>
        <x:v>Rutinario</x:v>
      </x:c>
      <x:c r="N22" s="107" t="str">
        <x:v>Mejora tras revisar el embalaje.</x:v>
      </x:c>
    </x:row>
    <x:row r="23">
      <x:c r="A23" s="67" t="str">
        <x:v>REV-011</x:v>
      </x:c>
      <x:c r="B23" s="83" t="n">
        <x:v>46217</x:v>
      </x:c>
      <x:c r="C23" s="67" t="str">
        <x:v>SUP-003</x:v>
      </x:c>
      <x:c r="D23" s="67" t="str">
        <x:v>Lina Park</x:v>
      </x:c>
      <x:c r="E23" s="67" t="str">
        <x:v>Q3 2026</x:v>
      </x:c>
      <x:c r="F23" s="89" t="n">
        <x:v>5</x:v>
      </x:c>
      <x:c r="G23" s="89" t="n">
        <x:v>5</x:v>
      </x:c>
      <x:c r="H23" s="89" t="n">
        <x:v>4</x:v>
      </x:c>
      <x:c r="I23" s="89" t="n">
        <x:v>5</x:v>
      </x:c>
      <x:c r="J23" s="89" t="n">
        <x:v>5</x:v>
      </x:c>
      <x:c r="K23" s="109" t="n">
        <x:f>IF(C23="","",AVERAGE(F23:J23)/5)</x:f>
        <x:v>0.96</x:v>
      </x:c>
      <x:c r="L23" s="107" t="str">
        <x:f>IF(K23="","",IF(K23&gt;=0.9,"Excelente",IF(K23&gt;=0.8,"Sólido",IF(K23&gt;=0.7,"Vigilar","En riesgo"))))</x:f>
        <x:v>Excelente</x:v>
      </x:c>
      <x:c r="M23" s="107" t="str">
        <x:f>IF(K23="","",IF(OR(K23&lt;'CONFIGURACIÓN'!$C$17,J23&lt;=2),"Requerido","Rutinario"))</x:f>
        <x:v>Rutinario</x:v>
      </x:c>
      <x:c r="N23" s="107" t="str">
        <x:v>Proveedor tecnológico preferente.</x:v>
      </x:c>
    </x:row>
    <x:row r="24">
      <x:c r="A24" s="67" t="str">
        <x:v>REV-012</x:v>
      </x:c>
      <x:c r="B24" s="83" t="n">
        <x:v>46232</x:v>
      </x:c>
      <x:c r="C24" s="67" t="str">
        <x:v>SUP-005</x:v>
      </x:c>
      <x:c r="D24" s="67" t="str">
        <x:v>Maya Chen</x:v>
      </x:c>
      <x:c r="E24" s="67" t="str">
        <x:v>Q3 2026</x:v>
      </x:c>
      <x:c r="F24" s="89" t="n">
        <x:v>3</x:v>
      </x:c>
      <x:c r="G24" s="89" t="n">
        <x:v>2</x:v>
      </x:c>
      <x:c r="H24" s="89" t="n">
        <x:v>3</x:v>
      </x:c>
      <x:c r="I24" s="89" t="n">
        <x:v>2</x:v>
      </x:c>
      <x:c r="J24" s="89" t="n">
        <x:v>2</x:v>
      </x:c>
      <x:c r="K24" s="109" t="n">
        <x:f>IF(C24="","",AVERAGE(F24:J24)/5)</x:f>
        <x:v>0.48</x:v>
      </x:c>
      <x:c r="L24" s="107" t="str">
        <x:f>IF(K24="","",IF(K24&gt;=0.9,"Excelente",IF(K24&gt;=0.8,"Sólido",IF(K24&gt;=0.7,"Vigilar","En riesgo"))))</x:f>
        <x:v>En riesgo</x:v>
      </x:c>
      <x:c r="M24" s="107" t="str">
        <x:f>IF(K24="","",IF(OR(K24&lt;'CONFIGURACIÓN'!$C$17,J24&lt;=2),"Requerido","Rutinario"))</x:f>
        <x:v>Requerido</x:v>
      </x:c>
      <x:c r="N24" s="107" t="str">
        <x:v>El plan correctivo no ha mejorado la entrega.</x:v>
      </x:c>
    </x:row>
    <x:row r="25">
      <x:c r="A25" s="67" t="str">
        <x:v>REV-013</x:v>
      </x:c>
      <x:c r="B25" s="83" t="n">
        <x:v>46237</x:v>
      </x:c>
      <x:c r="C25" s="67" t="str">
        <x:v>SUP-006</x:v>
      </x:c>
      <x:c r="D25" s="67" t="str">
        <x:v>Omar Hassan</x:v>
      </x:c>
      <x:c r="E25" s="67" t="str">
        <x:v>Q3 2026</x:v>
      </x:c>
      <x:c r="F25" s="89" t="n">
        <x:v>4</x:v>
      </x:c>
      <x:c r="G25" s="89" t="n">
        <x:v>5</x:v>
      </x:c>
      <x:c r="H25" s="89" t="n">
        <x:v>4</x:v>
      </x:c>
      <x:c r="I25" s="89" t="n">
        <x:v>4</x:v>
      </x:c>
      <x:c r="J25" s="89" t="n">
        <x:v>5</x:v>
      </x:c>
      <x:c r="K25" s="109" t="n">
        <x:f>IF(C25="","",AVERAGE(F25:J25)/5)</x:f>
        <x:v>0.8800000000000001</x:v>
      </x:c>
      <x:c r="L25" s="107" t="str">
        <x:f>IF(K25="","",IF(K25&gt;=0.9,"Excelente",IF(K25&gt;=0.8,"Sólido",IF(K25&gt;=0.7,"Vigilar","En riesgo"))))</x:f>
        <x:v>Sólido</x:v>
      </x:c>
      <x:c r="M25" s="107" t="str">
        <x:f>IF(K25="","",IF(OR(K25&lt;'CONFIGURACIÓN'!$C$17,J25&lt;=2),"Requerido","Rutinario"))</x:f>
        <x:v>Rutinario</x:v>
      </x:c>
      <x:c r="N25" s="107" t="str">
        <x:v>Socio muy fiable para equipos de seguridad.</x:v>
      </x:c>
    </x:row>
    <x:row r="26">
      <x:c r="A26" s="67"/>
      <x:c r="B26" s="83"/>
      <x:c r="C26" s="67"/>
      <x:c r="D26" s="67"/>
      <x:c r="E26" s="67"/>
      <x:c r="F26" s="89"/>
      <x:c r="G26" s="89"/>
      <x:c r="H26" s="89"/>
      <x:c r="I26" s="89"/>
      <x:c r="J26" s="89"/>
      <x:c r="K26" s="109" t="str">
        <x:f>IF(C26="","",AVERAGE(F26:J26)/5)</x:f>
      </x:c>
      <x:c r="L26" s="107" t="str">
        <x:f>IF(K26="","",IF(K26&gt;=0.9,"Excelente",IF(K26&gt;=0.8,"Sólido",IF(K26&gt;=0.7,"Vigilar","En riesgo"))))</x:f>
      </x:c>
      <x:c r="M26" s="107" t="str">
        <x:f>IF(K26="","",IF(OR(K26&lt;'CONFIGURACIÓN'!$C$17,J26&lt;=2),"Requerido","Rutinario"))</x:f>
      </x:c>
      <x:c r="N26" s="107"/>
    </x:row>
    <x:row r="27">
      <x:c r="A27" s="67"/>
      <x:c r="B27" s="83"/>
      <x:c r="C27" s="67"/>
      <x:c r="D27" s="67"/>
      <x:c r="E27" s="67"/>
      <x:c r="F27" s="89"/>
      <x:c r="G27" s="89"/>
      <x:c r="H27" s="89"/>
      <x:c r="I27" s="89"/>
      <x:c r="J27" s="89"/>
      <x:c r="K27" s="109" t="str">
        <x:f>IF(C27="","",AVERAGE(F27:J27)/5)</x:f>
      </x:c>
      <x:c r="L27" s="107" t="str">
        <x:f>IF(K27="","",IF(K27&gt;=0.9,"Excelente",IF(K27&gt;=0.8,"Sólido",IF(K27&gt;=0.7,"Vigilar","En riesgo"))))</x:f>
      </x:c>
      <x:c r="M27" s="107" t="str">
        <x:f>IF(K27="","",IF(OR(K27&lt;'CONFIGURACIÓN'!$C$17,J27&lt;=2),"Requerido","Rutinario"))</x:f>
      </x:c>
      <x:c r="N27" s="107"/>
    </x:row>
    <x:row r="28">
      <x:c r="A28" s="67"/>
      <x:c r="B28" s="83"/>
      <x:c r="C28" s="67"/>
      <x:c r="D28" s="67"/>
      <x:c r="E28" s="67"/>
      <x:c r="F28" s="89"/>
      <x:c r="G28" s="89"/>
      <x:c r="H28" s="89"/>
      <x:c r="I28" s="89"/>
      <x:c r="J28" s="89"/>
      <x:c r="K28" s="109" t="str">
        <x:f>IF(C28="","",AVERAGE(F28:J28)/5)</x:f>
      </x:c>
      <x:c r="L28" s="107" t="str">
        <x:f>IF(K28="","",IF(K28&gt;=0.9,"Excelente",IF(K28&gt;=0.8,"Sólido",IF(K28&gt;=0.7,"Vigilar","En riesgo"))))</x:f>
      </x:c>
      <x:c r="M28" s="107" t="str">
        <x:f>IF(K28="","",IF(OR(K28&lt;'CONFIGURACIÓN'!$C$17,J28&lt;=2),"Requerido","Rutinario"))</x:f>
      </x:c>
      <x:c r="N28" s="107"/>
    </x:row>
    <x:row r="29">
      <x:c r="A29" s="67"/>
      <x:c r="B29" s="83"/>
      <x:c r="C29" s="67"/>
      <x:c r="D29" s="67"/>
      <x:c r="E29" s="67"/>
      <x:c r="F29" s="89"/>
      <x:c r="G29" s="89"/>
      <x:c r="H29" s="89"/>
      <x:c r="I29" s="89"/>
      <x:c r="J29" s="89"/>
      <x:c r="K29" s="109" t="str">
        <x:f>IF(C29="","",AVERAGE(F29:J29)/5)</x:f>
      </x:c>
      <x:c r="L29" s="107" t="str">
        <x:f>IF(K29="","",IF(K29&gt;=0.9,"Excelente",IF(K29&gt;=0.8,"Sólido",IF(K29&gt;=0.7,"Vigilar","En riesgo"))))</x:f>
      </x:c>
      <x:c r="M29" s="107" t="str">
        <x:f>IF(K29="","",IF(OR(K29&lt;'CONFIGURACIÓN'!$C$17,J29&lt;=2),"Requerido","Rutinario"))</x:f>
      </x:c>
      <x:c r="N29" s="107"/>
    </x:row>
    <x:row r="30">
      <x:c r="A30" s="67"/>
      <x:c r="B30" s="83"/>
      <x:c r="C30" s="67"/>
      <x:c r="D30" s="67"/>
      <x:c r="E30" s="67"/>
      <x:c r="F30" s="89"/>
      <x:c r="G30" s="89"/>
      <x:c r="H30" s="89"/>
      <x:c r="I30" s="89"/>
      <x:c r="J30" s="89"/>
      <x:c r="K30" s="109" t="str">
        <x:f>IF(C30="","",AVERAGE(F30:J30)/5)</x:f>
      </x:c>
      <x:c r="L30" s="107" t="str">
        <x:f>IF(K30="","",IF(K30&gt;=0.9,"Excelente",IF(K30&gt;=0.8,"Sólido",IF(K30&gt;=0.7,"Vigilar","En riesgo"))))</x:f>
      </x:c>
      <x:c r="M30" s="107" t="str">
        <x:f>IF(K30="","",IF(OR(K30&lt;'CONFIGURACIÓN'!$C$17,J30&lt;=2),"Requerido","Rutinario"))</x:f>
      </x:c>
      <x:c r="N30" s="107"/>
    </x:row>
    <x:row r="31">
      <x:c r="A31" s="67"/>
      <x:c r="B31" s="83"/>
      <x:c r="C31" s="67"/>
      <x:c r="D31" s="67"/>
      <x:c r="E31" s="67"/>
      <x:c r="F31" s="89"/>
      <x:c r="G31" s="89"/>
      <x:c r="H31" s="89"/>
      <x:c r="I31" s="89"/>
      <x:c r="J31" s="89"/>
      <x:c r="K31" s="109" t="str">
        <x:f>IF(C31="","",AVERAGE(F31:J31)/5)</x:f>
      </x:c>
      <x:c r="L31" s="107" t="str">
        <x:f>IF(K31="","",IF(K31&gt;=0.9,"Excelente",IF(K31&gt;=0.8,"Sólido",IF(K31&gt;=0.7,"Vigilar","En riesgo"))))</x:f>
      </x:c>
      <x:c r="M31" s="107" t="str">
        <x:f>IF(K31="","",IF(OR(K31&lt;'CONFIGURACIÓN'!$C$17,J31&lt;=2),"Requerido","Rutinario"))</x:f>
      </x:c>
      <x:c r="N31" s="107"/>
    </x:row>
    <x:row r="32">
      <x:c r="A32" s="67"/>
      <x:c r="B32" s="83"/>
      <x:c r="C32" s="67"/>
      <x:c r="D32" s="67"/>
      <x:c r="E32" s="67"/>
      <x:c r="F32" s="89"/>
      <x:c r="G32" s="89"/>
      <x:c r="H32" s="89"/>
      <x:c r="I32" s="89"/>
      <x:c r="J32" s="89"/>
      <x:c r="K32" s="109" t="str">
        <x:f>IF(C32="","",AVERAGE(F32:J32)/5)</x:f>
      </x:c>
      <x:c r="L32" s="107" t="str">
        <x:f>IF(K32="","",IF(K32&gt;=0.9,"Excelente",IF(K32&gt;=0.8,"Sólido",IF(K32&gt;=0.7,"Vigilar","En riesgo"))))</x:f>
      </x:c>
      <x:c r="M32" s="107" t="str">
        <x:f>IF(K32="","",IF(OR(K32&lt;'CONFIGURACIÓN'!$C$17,J32&lt;=2),"Requerido","Rutinario"))</x:f>
      </x:c>
      <x:c r="N32" s="107"/>
    </x:row>
    <x:row r="33">
      <x:c r="A33" s="67"/>
      <x:c r="B33" s="83"/>
      <x:c r="C33" s="67"/>
      <x:c r="D33" s="67"/>
      <x:c r="E33" s="67"/>
      <x:c r="F33" s="89"/>
      <x:c r="G33" s="89"/>
      <x:c r="H33" s="89"/>
      <x:c r="I33" s="89"/>
      <x:c r="J33" s="89"/>
      <x:c r="K33" s="109" t="str">
        <x:f>IF(C33="","",AVERAGE(F33:J33)/5)</x:f>
      </x:c>
      <x:c r="L33" s="107" t="str">
        <x:f>IF(K33="","",IF(K33&gt;=0.9,"Excelente",IF(K33&gt;=0.8,"Sólido",IF(K33&gt;=0.7,"Vigilar","En riesgo"))))</x:f>
      </x:c>
      <x:c r="M33" s="107" t="str">
        <x:f>IF(K33="","",IF(OR(K33&lt;'CONFIGURACIÓN'!$C$17,J33&lt;=2),"Requerido","Rutinario"))</x:f>
      </x:c>
      <x:c r="N33" s="107"/>
    </x:row>
    <x:row r="34">
      <x:c r="A34" s="67"/>
      <x:c r="B34" s="83"/>
      <x:c r="C34" s="67"/>
      <x:c r="D34" s="67"/>
      <x:c r="E34" s="67"/>
      <x:c r="F34" s="89"/>
      <x:c r="G34" s="89"/>
      <x:c r="H34" s="89"/>
      <x:c r="I34" s="89"/>
      <x:c r="J34" s="89"/>
      <x:c r="K34" s="109" t="str">
        <x:f>IF(C34="","",AVERAGE(F34:J34)/5)</x:f>
      </x:c>
      <x:c r="L34" s="107" t="str">
        <x:f>IF(K34="","",IF(K34&gt;=0.9,"Excelente",IF(K34&gt;=0.8,"Sólido",IF(K34&gt;=0.7,"Vigilar","En riesgo"))))</x:f>
      </x:c>
      <x:c r="M34" s="107" t="str">
        <x:f>IF(K34="","",IF(OR(K34&lt;'CONFIGURACIÓN'!$C$17,J34&lt;=2),"Requerido","Rutinario"))</x:f>
      </x:c>
      <x:c r="N34" s="107"/>
    </x:row>
    <x:row r="35">
      <x:c r="A35" s="67"/>
      <x:c r="B35" s="83"/>
      <x:c r="C35" s="67"/>
      <x:c r="D35" s="67"/>
      <x:c r="E35" s="67"/>
      <x:c r="F35" s="89"/>
      <x:c r="G35" s="89"/>
      <x:c r="H35" s="89"/>
      <x:c r="I35" s="89"/>
      <x:c r="J35" s="89"/>
      <x:c r="K35" s="109" t="str">
        <x:f>IF(C35="","",AVERAGE(F35:J35)/5)</x:f>
      </x:c>
      <x:c r="L35" s="107" t="str">
        <x:f>IF(K35="","",IF(K35&gt;=0.9,"Excelente",IF(K35&gt;=0.8,"Sólido",IF(K35&gt;=0.7,"Vigilar","En riesgo"))))</x:f>
      </x:c>
      <x:c r="M35" s="107" t="str">
        <x:f>IF(K35="","",IF(OR(K35&lt;'CONFIGURACIÓN'!$C$17,J35&lt;=2),"Requerido","Rutinario"))</x:f>
      </x:c>
      <x:c r="N35" s="107"/>
    </x:row>
    <x:row r="36">
      <x:c r="A36" s="67"/>
      <x:c r="B36" s="83"/>
      <x:c r="C36" s="67"/>
      <x:c r="D36" s="67"/>
      <x:c r="E36" s="67"/>
      <x:c r="F36" s="89"/>
      <x:c r="G36" s="89"/>
      <x:c r="H36" s="89"/>
      <x:c r="I36" s="89"/>
      <x:c r="J36" s="89"/>
      <x:c r="K36" s="109" t="str">
        <x:f>IF(C36="","",AVERAGE(F36:J36)/5)</x:f>
      </x:c>
      <x:c r="L36" s="107" t="str">
        <x:f>IF(K36="","",IF(K36&gt;=0.9,"Excelente",IF(K36&gt;=0.8,"Sólido",IF(K36&gt;=0.7,"Vigilar","En riesgo"))))</x:f>
      </x:c>
      <x:c r="M36" s="107" t="str">
        <x:f>IF(K36="","",IF(OR(K36&lt;'CONFIGURACIÓN'!$C$17,J36&lt;=2),"Requerido","Rutinario"))</x:f>
      </x:c>
      <x:c r="N36" s="107"/>
    </x:row>
    <x:row r="37">
      <x:c r="A37" s="67"/>
      <x:c r="B37" s="83"/>
      <x:c r="C37" s="67"/>
      <x:c r="D37" s="67"/>
      <x:c r="E37" s="67"/>
      <x:c r="F37" s="89"/>
      <x:c r="G37" s="89"/>
      <x:c r="H37" s="89"/>
      <x:c r="I37" s="89"/>
      <x:c r="J37" s="89"/>
      <x:c r="K37" s="109" t="str">
        <x:f>IF(C37="","",AVERAGE(F37:J37)/5)</x:f>
      </x:c>
      <x:c r="L37" s="107" t="str">
        <x:f>IF(K37="","",IF(K37&gt;=0.9,"Excelente",IF(K37&gt;=0.8,"Sólido",IF(K37&gt;=0.7,"Vigilar","En riesgo"))))</x:f>
      </x:c>
      <x:c r="M37" s="107" t="str">
        <x:f>IF(K37="","",IF(OR(K37&lt;'CONFIGURACIÓN'!$C$17,J37&lt;=2),"Requerido","Rutinario"))</x:f>
      </x:c>
      <x:c r="N37" s="107"/>
    </x:row>
    <x:row r="38">
      <x:c r="A38" s="67"/>
      <x:c r="B38" s="83"/>
      <x:c r="C38" s="67"/>
      <x:c r="D38" s="67"/>
      <x:c r="E38" s="67"/>
      <x:c r="F38" s="89"/>
      <x:c r="G38" s="89"/>
      <x:c r="H38" s="89"/>
      <x:c r="I38" s="89"/>
      <x:c r="J38" s="89"/>
      <x:c r="K38" s="109" t="str">
        <x:f>IF(C38="","",AVERAGE(F38:J38)/5)</x:f>
      </x:c>
      <x:c r="L38" s="107" t="str">
        <x:f>IF(K38="","",IF(K38&gt;=0.9,"Excelente",IF(K38&gt;=0.8,"Sólido",IF(K38&gt;=0.7,"Vigilar","En riesgo"))))</x:f>
      </x:c>
      <x:c r="M38" s="107" t="str">
        <x:f>IF(K38="","",IF(OR(K38&lt;'CONFIGURACIÓN'!$C$17,J38&lt;=2),"Requerido","Rutinario"))</x:f>
      </x:c>
      <x:c r="N38" s="107"/>
    </x:row>
    <x:row r="39">
      <x:c r="A39" s="67"/>
      <x:c r="B39" s="83"/>
      <x:c r="C39" s="67"/>
      <x:c r="D39" s="67"/>
      <x:c r="E39" s="67"/>
      <x:c r="F39" s="89"/>
      <x:c r="G39" s="89"/>
      <x:c r="H39" s="89"/>
      <x:c r="I39" s="89"/>
      <x:c r="J39" s="89"/>
      <x:c r="K39" s="109" t="str">
        <x:f>IF(C39="","",AVERAGE(F39:J39)/5)</x:f>
      </x:c>
      <x:c r="L39" s="107" t="str">
        <x:f>IF(K39="","",IF(K39&gt;=0.9,"Excelente",IF(K39&gt;=0.8,"Sólido",IF(K39&gt;=0.7,"Vigilar","En riesgo"))))</x:f>
      </x:c>
      <x:c r="M39" s="107" t="str">
        <x:f>IF(K39="","",IF(OR(K39&lt;'CONFIGURACIÓN'!$C$17,J39&lt;=2),"Requerido","Rutinario"))</x:f>
      </x:c>
      <x:c r="N39" s="107"/>
    </x:row>
    <x:row r="40">
      <x:c r="A40" s="67"/>
      <x:c r="B40" s="83"/>
      <x:c r="C40" s="67"/>
      <x:c r="D40" s="67"/>
      <x:c r="E40" s="67"/>
      <x:c r="F40" s="89"/>
      <x:c r="G40" s="89"/>
      <x:c r="H40" s="89"/>
      <x:c r="I40" s="89"/>
      <x:c r="J40" s="89"/>
      <x:c r="K40" s="109" t="str">
        <x:f>IF(C40="","",AVERAGE(F40:J40)/5)</x:f>
      </x:c>
      <x:c r="L40" s="107" t="str">
        <x:f>IF(K40="","",IF(K40&gt;=0.9,"Excelente",IF(K40&gt;=0.8,"Sólido",IF(K40&gt;=0.7,"Vigilar","En riesgo"))))</x:f>
      </x:c>
      <x:c r="M40" s="107" t="str">
        <x:f>IF(K40="","",IF(OR(K40&lt;'CONFIGURACIÓN'!$C$17,J40&lt;=2),"Requerido","Rutinario"))</x:f>
      </x:c>
      <x:c r="N40" s="107"/>
    </x:row>
    <x:row r="41">
      <x:c r="A41" s="67"/>
      <x:c r="B41" s="83"/>
      <x:c r="C41" s="67"/>
      <x:c r="D41" s="67"/>
      <x:c r="E41" s="67"/>
      <x:c r="F41" s="89"/>
      <x:c r="G41" s="89"/>
      <x:c r="H41" s="89"/>
      <x:c r="I41" s="89"/>
      <x:c r="J41" s="89"/>
      <x:c r="K41" s="109" t="str">
        <x:f>IF(C41="","",AVERAGE(F41:J41)/5)</x:f>
      </x:c>
      <x:c r="L41" s="107" t="str">
        <x:f>IF(K41="","",IF(K41&gt;=0.9,"Excelente",IF(K41&gt;=0.8,"Sólido",IF(K41&gt;=0.7,"Vigilar","En riesgo"))))</x:f>
      </x:c>
      <x:c r="M41" s="107" t="str">
        <x:f>IF(K41="","",IF(OR(K41&lt;'CONFIGURACIÓN'!$C$17,J41&lt;=2),"Requerido","Rutinario"))</x:f>
      </x:c>
      <x:c r="N41" s="107"/>
    </x:row>
    <x:row r="42">
      <x:c r="A42" s="67"/>
      <x:c r="B42" s="83"/>
      <x:c r="C42" s="67"/>
      <x:c r="D42" s="67"/>
      <x:c r="E42" s="67"/>
      <x:c r="F42" s="89"/>
      <x:c r="G42" s="89"/>
      <x:c r="H42" s="89"/>
      <x:c r="I42" s="89"/>
      <x:c r="J42" s="89"/>
      <x:c r="K42" s="109" t="str">
        <x:f>IF(C42="","",AVERAGE(F42:J42)/5)</x:f>
      </x:c>
      <x:c r="L42" s="107" t="str">
        <x:f>IF(K42="","",IF(K42&gt;=0.9,"Excelente",IF(K42&gt;=0.8,"Sólido",IF(K42&gt;=0.7,"Vigilar","En riesgo"))))</x:f>
      </x:c>
      <x:c r="M42" s="107" t="str">
        <x:f>IF(K42="","",IF(OR(K42&lt;'CONFIGURACIÓN'!$C$17,J42&lt;=2),"Requerido","Rutinario"))</x:f>
      </x:c>
      <x:c r="N42" s="107"/>
    </x:row>
    <x:row r="43">
      <x:c r="A43" s="67"/>
      <x:c r="B43" s="83"/>
      <x:c r="C43" s="67"/>
      <x:c r="D43" s="67"/>
      <x:c r="E43" s="67"/>
      <x:c r="F43" s="89"/>
      <x:c r="G43" s="89"/>
      <x:c r="H43" s="89"/>
      <x:c r="I43" s="89"/>
      <x:c r="J43" s="89"/>
      <x:c r="K43" s="109" t="str">
        <x:f>IF(C43="","",AVERAGE(F43:J43)/5)</x:f>
      </x:c>
      <x:c r="L43" s="107" t="str">
        <x:f>IF(K43="","",IF(K43&gt;=0.9,"Excelente",IF(K43&gt;=0.8,"Sólido",IF(K43&gt;=0.7,"Vigilar","En riesgo"))))</x:f>
      </x:c>
      <x:c r="M43" s="107" t="str">
        <x:f>IF(K43="","",IF(OR(K43&lt;'CONFIGURACIÓN'!$C$17,J43&lt;=2),"Requerido","Rutinario"))</x:f>
      </x:c>
      <x:c r="N43" s="107"/>
    </x:row>
    <x:row r="44">
      <x:c r="A44" s="67"/>
      <x:c r="B44" s="83"/>
      <x:c r="C44" s="67"/>
      <x:c r="D44" s="67"/>
      <x:c r="E44" s="67"/>
      <x:c r="F44" s="89"/>
      <x:c r="G44" s="89"/>
      <x:c r="H44" s="89"/>
      <x:c r="I44" s="89"/>
      <x:c r="J44" s="89"/>
      <x:c r="K44" s="109" t="str">
        <x:f>IF(C44="","",AVERAGE(F44:J44)/5)</x:f>
      </x:c>
      <x:c r="L44" s="107" t="str">
        <x:f>IF(K44="","",IF(K44&gt;=0.9,"Excelente",IF(K44&gt;=0.8,"Sólido",IF(K44&gt;=0.7,"Vigilar","En riesgo"))))</x:f>
      </x:c>
      <x:c r="M44" s="107" t="str">
        <x:f>IF(K44="","",IF(OR(K44&lt;'CONFIGURACIÓN'!$C$17,J44&lt;=2),"Requerido","Rutinario"))</x:f>
      </x:c>
      <x:c r="N44" s="107"/>
    </x:row>
    <x:row r="45">
      <x:c r="A45" s="67"/>
      <x:c r="B45" s="83"/>
      <x:c r="C45" s="67"/>
      <x:c r="D45" s="67"/>
      <x:c r="E45" s="67"/>
      <x:c r="F45" s="89"/>
      <x:c r="G45" s="89"/>
      <x:c r="H45" s="89"/>
      <x:c r="I45" s="89"/>
      <x:c r="J45" s="89"/>
      <x:c r="K45" s="109" t="str">
        <x:f>IF(C45="","",AVERAGE(F45:J45)/5)</x:f>
      </x:c>
      <x:c r="L45" s="107" t="str">
        <x:f>IF(K45="","",IF(K45&gt;=0.9,"Excelente",IF(K45&gt;=0.8,"Sólido",IF(K45&gt;=0.7,"Vigilar","En riesgo"))))</x:f>
      </x:c>
      <x:c r="M45" s="107" t="str">
        <x:f>IF(K45="","",IF(OR(K45&lt;'CONFIGURACIÓN'!$C$17,J45&lt;=2),"Requerido","Rutinario"))</x:f>
      </x:c>
      <x:c r="N45" s="107"/>
    </x:row>
    <x:row r="46">
      <x:c r="A46" s="67"/>
      <x:c r="B46" s="83"/>
      <x:c r="C46" s="67"/>
      <x:c r="D46" s="67"/>
      <x:c r="E46" s="67"/>
      <x:c r="F46" s="89"/>
      <x:c r="G46" s="89"/>
      <x:c r="H46" s="89"/>
      <x:c r="I46" s="89"/>
      <x:c r="J46" s="89"/>
      <x:c r="K46" s="109" t="str">
        <x:f>IF(C46="","",AVERAGE(F46:J46)/5)</x:f>
      </x:c>
      <x:c r="L46" s="107" t="str">
        <x:f>IF(K46="","",IF(K46&gt;=0.9,"Excelente",IF(K46&gt;=0.8,"Sólido",IF(K46&gt;=0.7,"Vigilar","En riesgo"))))</x:f>
      </x:c>
      <x:c r="M46" s="107" t="str">
        <x:f>IF(K46="","",IF(OR(K46&lt;'CONFIGURACIÓN'!$C$17,J46&lt;=2),"Requerido","Rutinario"))</x:f>
      </x:c>
      <x:c r="N46" s="107"/>
    </x:row>
    <x:row r="47">
      <x:c r="A47" s="67"/>
      <x:c r="B47" s="83"/>
      <x:c r="C47" s="67"/>
      <x:c r="D47" s="67"/>
      <x:c r="E47" s="67"/>
      <x:c r="F47" s="89"/>
      <x:c r="G47" s="89"/>
      <x:c r="H47" s="89"/>
      <x:c r="I47" s="89"/>
      <x:c r="J47" s="89"/>
      <x:c r="K47" s="109" t="str">
        <x:f>IF(C47="","",AVERAGE(F47:J47)/5)</x:f>
      </x:c>
      <x:c r="L47" s="107" t="str">
        <x:f>IF(K47="","",IF(K47&gt;=0.9,"Excelente",IF(K47&gt;=0.8,"Sólido",IF(K47&gt;=0.7,"Vigilar","En riesgo"))))</x:f>
      </x:c>
      <x:c r="M47" s="107" t="str">
        <x:f>IF(K47="","",IF(OR(K47&lt;'CONFIGURACIÓN'!$C$17,J47&lt;=2),"Requerido","Rutinario"))</x:f>
      </x:c>
      <x:c r="N47" s="107"/>
    </x:row>
    <x:row r="48">
      <x:c r="A48" s="67"/>
      <x:c r="B48" s="83"/>
      <x:c r="C48" s="67"/>
      <x:c r="D48" s="67"/>
      <x:c r="E48" s="67"/>
      <x:c r="F48" s="89"/>
      <x:c r="G48" s="89"/>
      <x:c r="H48" s="89"/>
      <x:c r="I48" s="89"/>
      <x:c r="J48" s="89"/>
      <x:c r="K48" s="109" t="str">
        <x:f>IF(C48="","",AVERAGE(F48:J48)/5)</x:f>
      </x:c>
      <x:c r="L48" s="107" t="str">
        <x:f>IF(K48="","",IF(K48&gt;=0.9,"Excelente",IF(K48&gt;=0.8,"Sólido",IF(K48&gt;=0.7,"Vigilar","En riesgo"))))</x:f>
      </x:c>
      <x:c r="M48" s="107" t="str">
        <x:f>IF(K48="","",IF(OR(K48&lt;'CONFIGURACIÓN'!$C$17,J48&lt;=2),"Requerido","Rutinario"))</x:f>
      </x:c>
      <x:c r="N48" s="107"/>
    </x:row>
    <x:row r="49">
      <x:c r="A49" s="67"/>
      <x:c r="B49" s="83"/>
      <x:c r="C49" s="67"/>
      <x:c r="D49" s="67"/>
      <x:c r="E49" s="67"/>
      <x:c r="F49" s="89"/>
      <x:c r="G49" s="89"/>
      <x:c r="H49" s="89"/>
      <x:c r="I49" s="89"/>
      <x:c r="J49" s="89"/>
      <x:c r="K49" s="109" t="str">
        <x:f>IF(C49="","",AVERAGE(F49:J49)/5)</x:f>
      </x:c>
      <x:c r="L49" s="107" t="str">
        <x:f>IF(K49="","",IF(K49&gt;=0.9,"Excelente",IF(K49&gt;=0.8,"Sólido",IF(K49&gt;=0.7,"Vigilar","En riesgo"))))</x:f>
      </x:c>
      <x:c r="M49" s="107" t="str">
        <x:f>IF(K49="","",IF(OR(K49&lt;'CONFIGURACIÓN'!$C$17,J49&lt;=2),"Requerido","Rutinario"))</x:f>
      </x:c>
      <x:c r="N49" s="107"/>
    </x:row>
    <x:row r="50">
      <x:c r="A50" s="67"/>
      <x:c r="B50" s="83"/>
      <x:c r="C50" s="67"/>
      <x:c r="D50" s="67"/>
      <x:c r="E50" s="67"/>
      <x:c r="F50" s="89"/>
      <x:c r="G50" s="89"/>
      <x:c r="H50" s="89"/>
      <x:c r="I50" s="89"/>
      <x:c r="J50" s="89"/>
      <x:c r="K50" s="109" t="str">
        <x:f>IF(C50="","",AVERAGE(F50:J50)/5)</x:f>
      </x:c>
      <x:c r="L50" s="107" t="str">
        <x:f>IF(K50="","",IF(K50&gt;=0.9,"Excelente",IF(K50&gt;=0.8,"Sólido",IF(K50&gt;=0.7,"Vigilar","En riesgo"))))</x:f>
      </x:c>
      <x:c r="M50" s="107" t="str">
        <x:f>IF(K50="","",IF(OR(K50&lt;'CONFIGURACIÓN'!$C$17,J50&lt;=2),"Requerido","Rutinario"))</x:f>
      </x:c>
      <x:c r="N50" s="107"/>
    </x:row>
    <x:row r="51">
      <x:c r="A51" s="67"/>
      <x:c r="B51" s="83"/>
      <x:c r="C51" s="67"/>
      <x:c r="D51" s="67"/>
      <x:c r="E51" s="67"/>
      <x:c r="F51" s="89"/>
      <x:c r="G51" s="89"/>
      <x:c r="H51" s="89"/>
      <x:c r="I51" s="89"/>
      <x:c r="J51" s="89"/>
      <x:c r="K51" s="109" t="str">
        <x:f>IF(C51="","",AVERAGE(F51:J51)/5)</x:f>
      </x:c>
      <x:c r="L51" s="107" t="str">
        <x:f>IF(K51="","",IF(K51&gt;=0.9,"Excelente",IF(K51&gt;=0.8,"Sólido",IF(K51&gt;=0.7,"Vigilar","En riesgo"))))</x:f>
      </x:c>
      <x:c r="M51" s="107" t="str">
        <x:f>IF(K51="","",IF(OR(K51&lt;'CONFIGURACIÓN'!$C$17,J51&lt;=2),"Requerido","Rutinario"))</x:f>
      </x:c>
      <x:c r="N51" s="107"/>
    </x:row>
    <x:row r="52">
      <x:c r="A52" s="67"/>
      <x:c r="B52" s="83"/>
      <x:c r="C52" s="67"/>
      <x:c r="D52" s="67"/>
      <x:c r="E52" s="67"/>
      <x:c r="F52" s="89"/>
      <x:c r="G52" s="89"/>
      <x:c r="H52" s="89"/>
      <x:c r="I52" s="89"/>
      <x:c r="J52" s="89"/>
      <x:c r="K52" s="109" t="str">
        <x:f>IF(C52="","",AVERAGE(F52:J52)/5)</x:f>
      </x:c>
      <x:c r="L52" s="107" t="str">
        <x:f>IF(K52="","",IF(K52&gt;=0.9,"Excelente",IF(K52&gt;=0.8,"Sólido",IF(K52&gt;=0.7,"Vigilar","En riesgo"))))</x:f>
      </x:c>
      <x:c r="M52" s="107" t="str">
        <x:f>IF(K52="","",IF(OR(K52&lt;'CONFIGURACIÓN'!$C$17,J52&lt;=2),"Requerido","Rutinario"))</x:f>
      </x:c>
      <x:c r="N52" s="107"/>
    </x:row>
    <x:row r="53">
      <x:c r="A53" s="67"/>
      <x:c r="B53" s="83"/>
      <x:c r="C53" s="67"/>
      <x:c r="D53" s="67"/>
      <x:c r="E53" s="67"/>
      <x:c r="F53" s="89"/>
      <x:c r="G53" s="89"/>
      <x:c r="H53" s="89"/>
      <x:c r="I53" s="89"/>
      <x:c r="J53" s="89"/>
      <x:c r="K53" s="109" t="str">
        <x:f>IF(C53="","",AVERAGE(F53:J53)/5)</x:f>
      </x:c>
      <x:c r="L53" s="107" t="str">
        <x:f>IF(K53="","",IF(K53&gt;=0.9,"Excelente",IF(K53&gt;=0.8,"Sólido",IF(K53&gt;=0.7,"Vigilar","En riesgo"))))</x:f>
      </x:c>
      <x:c r="M53" s="107" t="str">
        <x:f>IF(K53="","",IF(OR(K53&lt;'CONFIGURACIÓN'!$C$17,J53&lt;=2),"Requerido","Rutinario"))</x:f>
      </x:c>
      <x:c r="N53" s="107"/>
    </x:row>
    <x:row r="54">
      <x:c r="A54" s="67"/>
      <x:c r="B54" s="83"/>
      <x:c r="C54" s="67"/>
      <x:c r="D54" s="67"/>
      <x:c r="E54" s="67"/>
      <x:c r="F54" s="89"/>
      <x:c r="G54" s="89"/>
      <x:c r="H54" s="89"/>
      <x:c r="I54" s="89"/>
      <x:c r="J54" s="89"/>
      <x:c r="K54" s="109" t="str">
        <x:f>IF(C54="","",AVERAGE(F54:J54)/5)</x:f>
      </x:c>
      <x:c r="L54" s="107" t="str">
        <x:f>IF(K54="","",IF(K54&gt;=0.9,"Excelente",IF(K54&gt;=0.8,"Sólido",IF(K54&gt;=0.7,"Vigilar","En riesgo"))))</x:f>
      </x:c>
      <x:c r="M54" s="107" t="str">
        <x:f>IF(K54="","",IF(OR(K54&lt;'CONFIGURACIÓN'!$C$17,J54&lt;=2),"Requerido","Rutinario"))</x:f>
      </x:c>
      <x:c r="N54" s="107"/>
    </x:row>
    <x:row r="55">
      <x:c r="A55" s="67"/>
      <x:c r="B55" s="83"/>
      <x:c r="C55" s="67"/>
      <x:c r="D55" s="67"/>
      <x:c r="E55" s="67"/>
      <x:c r="F55" s="89"/>
      <x:c r="G55" s="89"/>
      <x:c r="H55" s="89"/>
      <x:c r="I55" s="89"/>
      <x:c r="J55" s="89"/>
      <x:c r="K55" s="109" t="str">
        <x:f>IF(C55="","",AVERAGE(F55:J55)/5)</x:f>
      </x:c>
      <x:c r="L55" s="107" t="str">
        <x:f>IF(K55="","",IF(K55&gt;=0.9,"Excelente",IF(K55&gt;=0.8,"Sólido",IF(K55&gt;=0.7,"Vigilar","En riesgo"))))</x:f>
      </x:c>
      <x:c r="M55" s="107" t="str">
        <x:f>IF(K55="","",IF(OR(K55&lt;'CONFIGURACIÓN'!$C$17,J55&lt;=2),"Requerido","Rutinario"))</x:f>
      </x:c>
      <x:c r="N55" s="107"/>
    </x:row>
    <x:row r="56">
      <x:c r="A56" s="67"/>
      <x:c r="B56" s="83"/>
      <x:c r="C56" s="67"/>
      <x:c r="D56" s="67"/>
      <x:c r="E56" s="67"/>
      <x:c r="F56" s="89"/>
      <x:c r="G56" s="89"/>
      <x:c r="H56" s="89"/>
      <x:c r="I56" s="89"/>
      <x:c r="J56" s="89"/>
      <x:c r="K56" s="109" t="str">
        <x:f>IF(C56="","",AVERAGE(F56:J56)/5)</x:f>
      </x:c>
      <x:c r="L56" s="107" t="str">
        <x:f>IF(K56="","",IF(K56&gt;=0.9,"Excelente",IF(K56&gt;=0.8,"Sólido",IF(K56&gt;=0.7,"Vigilar","En riesgo"))))</x:f>
      </x:c>
      <x:c r="M56" s="107" t="str">
        <x:f>IF(K56="","",IF(OR(K56&lt;'CONFIGURACIÓN'!$C$17,J56&lt;=2),"Requerido","Rutinario"))</x:f>
      </x:c>
      <x:c r="N56" s="107"/>
    </x:row>
    <x:row r="57">
      <x:c r="A57" s="67"/>
      <x:c r="B57" s="83"/>
      <x:c r="C57" s="67"/>
      <x:c r="D57" s="67"/>
      <x:c r="E57" s="67"/>
      <x:c r="F57" s="89"/>
      <x:c r="G57" s="89"/>
      <x:c r="H57" s="89"/>
      <x:c r="I57" s="89"/>
      <x:c r="J57" s="89"/>
      <x:c r="K57" s="109" t="str">
        <x:f>IF(C57="","",AVERAGE(F57:J57)/5)</x:f>
      </x:c>
      <x:c r="L57" s="107" t="str">
        <x:f>IF(K57="","",IF(K57&gt;=0.9,"Excelente",IF(K57&gt;=0.8,"Sólido",IF(K57&gt;=0.7,"Vigilar","En riesgo"))))</x:f>
      </x:c>
      <x:c r="M57" s="107" t="str">
        <x:f>IF(K57="","",IF(OR(K57&lt;'CONFIGURACIÓN'!$C$17,J57&lt;=2),"Requerido","Rutinario"))</x:f>
      </x:c>
      <x:c r="N57" s="107"/>
    </x:row>
    <x:row r="58">
      <x:c r="A58" s="67"/>
      <x:c r="B58" s="83"/>
      <x:c r="C58" s="67"/>
      <x:c r="D58" s="67"/>
      <x:c r="E58" s="67"/>
      <x:c r="F58" s="89"/>
      <x:c r="G58" s="89"/>
      <x:c r="H58" s="89"/>
      <x:c r="I58" s="89"/>
      <x:c r="J58" s="89"/>
      <x:c r="K58" s="109" t="str">
        <x:f>IF(C58="","",AVERAGE(F58:J58)/5)</x:f>
      </x:c>
      <x:c r="L58" s="107" t="str">
        <x:f>IF(K58="","",IF(K58&gt;=0.9,"Excelente",IF(K58&gt;=0.8,"Sólido",IF(K58&gt;=0.7,"Vigilar","En riesgo"))))</x:f>
      </x:c>
      <x:c r="M58" s="107" t="str">
        <x:f>IF(K58="","",IF(OR(K58&lt;'CONFIGURACIÓN'!$C$17,J58&lt;=2),"Requerido","Rutinario"))</x:f>
      </x:c>
      <x:c r="N58" s="107"/>
    </x:row>
    <x:row r="59">
      <x:c r="A59" s="67"/>
      <x:c r="B59" s="83"/>
      <x:c r="C59" s="67"/>
      <x:c r="D59" s="67"/>
      <x:c r="E59" s="67"/>
      <x:c r="F59" s="89"/>
      <x:c r="G59" s="89"/>
      <x:c r="H59" s="89"/>
      <x:c r="I59" s="89"/>
      <x:c r="J59" s="89"/>
      <x:c r="K59" s="109" t="str">
        <x:f>IF(C59="","",AVERAGE(F59:J59)/5)</x:f>
      </x:c>
      <x:c r="L59" s="107" t="str">
        <x:f>IF(K59="","",IF(K59&gt;=0.9,"Excelente",IF(K59&gt;=0.8,"Sólido",IF(K59&gt;=0.7,"Vigilar","En riesgo"))))</x:f>
      </x:c>
      <x:c r="M59" s="107" t="str">
        <x:f>IF(K59="","",IF(OR(K59&lt;'CONFIGURACIÓN'!$C$17,J59&lt;=2),"Requerido","Rutinario"))</x:f>
      </x:c>
      <x:c r="N59" s="107"/>
    </x:row>
    <x:row r="60">
      <x:c r="A60" s="67"/>
      <x:c r="B60" s="83"/>
      <x:c r="C60" s="67"/>
      <x:c r="D60" s="67"/>
      <x:c r="E60" s="67"/>
      <x:c r="F60" s="89"/>
      <x:c r="G60" s="89"/>
      <x:c r="H60" s="89"/>
      <x:c r="I60" s="89"/>
      <x:c r="J60" s="89"/>
      <x:c r="K60" s="109" t="str">
        <x:f>IF(C60="","",AVERAGE(F60:J60)/5)</x:f>
      </x:c>
      <x:c r="L60" s="107" t="str">
        <x:f>IF(K60="","",IF(K60&gt;=0.9,"Excelente",IF(K60&gt;=0.8,"Sólido",IF(K60&gt;=0.7,"Vigilar","En riesgo"))))</x:f>
      </x:c>
      <x:c r="M60" s="107" t="str">
        <x:f>IF(K60="","",IF(OR(K60&lt;'CONFIGURACIÓN'!$C$17,J60&lt;=2),"Requerido","Rutinario"))</x:f>
      </x:c>
      <x:c r="N60" s="107"/>
    </x:row>
    <x:row r="61">
      <x:c r="A61" s="67"/>
      <x:c r="B61" s="83"/>
      <x:c r="C61" s="67"/>
      <x:c r="D61" s="67"/>
      <x:c r="E61" s="67"/>
      <x:c r="F61" s="89"/>
      <x:c r="G61" s="89"/>
      <x:c r="H61" s="89"/>
      <x:c r="I61" s="89"/>
      <x:c r="J61" s="89"/>
      <x:c r="K61" s="109" t="str">
        <x:f>IF(C61="","",AVERAGE(F61:J61)/5)</x:f>
      </x:c>
      <x:c r="L61" s="107" t="str">
        <x:f>IF(K61="","",IF(K61&gt;=0.9,"Excelente",IF(K61&gt;=0.8,"Sólido",IF(K61&gt;=0.7,"Vigilar","En riesgo"))))</x:f>
      </x:c>
      <x:c r="M61" s="107" t="str">
        <x:f>IF(K61="","",IF(OR(K61&lt;'CONFIGURACIÓN'!$C$17,J61&lt;=2),"Requerido","Rutinario"))</x:f>
      </x:c>
      <x:c r="N61" s="107"/>
    </x:row>
    <x:row r="62">
      <x:c r="A62" s="67"/>
      <x:c r="B62" s="83"/>
      <x:c r="C62" s="67"/>
      <x:c r="D62" s="67"/>
      <x:c r="E62" s="67"/>
      <x:c r="F62" s="89"/>
      <x:c r="G62" s="89"/>
      <x:c r="H62" s="89"/>
      <x:c r="I62" s="89"/>
      <x:c r="J62" s="89"/>
      <x:c r="K62" s="109" t="str">
        <x:f>IF(C62="","",AVERAGE(F62:J62)/5)</x:f>
      </x:c>
      <x:c r="L62" s="107" t="str">
        <x:f>IF(K62="","",IF(K62&gt;=0.9,"Excelente",IF(K62&gt;=0.8,"Sólido",IF(K62&gt;=0.7,"Vigilar","En riesgo"))))</x:f>
      </x:c>
      <x:c r="M62" s="107" t="str">
        <x:f>IF(K62="","",IF(OR(K62&lt;'CONFIGURACIÓN'!$C$17,J62&lt;=2),"Requerido","Rutinario"))</x:f>
      </x:c>
      <x:c r="N62" s="107"/>
    </x:row>
    <x:row r="63">
      <x:c r="A63" s="67"/>
      <x:c r="B63" s="83"/>
      <x:c r="C63" s="67"/>
      <x:c r="D63" s="67"/>
      <x:c r="E63" s="67"/>
      <x:c r="F63" s="89"/>
      <x:c r="G63" s="89"/>
      <x:c r="H63" s="89"/>
      <x:c r="I63" s="89"/>
      <x:c r="J63" s="89"/>
      <x:c r="K63" s="109" t="str">
        <x:f>IF(C63="","",AVERAGE(F63:J63)/5)</x:f>
      </x:c>
      <x:c r="L63" s="107" t="str">
        <x:f>IF(K63="","",IF(K63&gt;=0.9,"Excelente",IF(K63&gt;=0.8,"Sólido",IF(K63&gt;=0.7,"Vigilar","En riesgo"))))</x:f>
      </x:c>
      <x:c r="M63" s="107" t="str">
        <x:f>IF(K63="","",IF(OR(K63&lt;'CONFIGURACIÓN'!$C$17,J63&lt;=2),"Requerido","Rutinario"))</x:f>
      </x:c>
      <x:c r="N63" s="107"/>
    </x:row>
    <x:row r="64">
      <x:c r="A64" s="67"/>
      <x:c r="B64" s="83"/>
      <x:c r="C64" s="67"/>
      <x:c r="D64" s="67"/>
      <x:c r="E64" s="67"/>
      <x:c r="F64" s="89"/>
      <x:c r="G64" s="89"/>
      <x:c r="H64" s="89"/>
      <x:c r="I64" s="89"/>
      <x:c r="J64" s="89"/>
      <x:c r="K64" s="109" t="str">
        <x:f>IF(C64="","",AVERAGE(F64:J64)/5)</x:f>
      </x:c>
      <x:c r="L64" s="107" t="str">
        <x:f>IF(K64="","",IF(K64&gt;=0.9,"Excelente",IF(K64&gt;=0.8,"Sólido",IF(K64&gt;=0.7,"Vigilar","En riesgo"))))</x:f>
      </x:c>
      <x:c r="M64" s="107" t="str">
        <x:f>IF(K64="","",IF(OR(K64&lt;'CONFIGURACIÓN'!$C$17,J64&lt;=2),"Requerido","Rutinario"))</x:f>
      </x:c>
      <x:c r="N64" s="107"/>
    </x:row>
    <x:row r="65">
      <x:c r="A65" s="67"/>
      <x:c r="B65" s="83"/>
      <x:c r="C65" s="67"/>
      <x:c r="D65" s="67"/>
      <x:c r="E65" s="67"/>
      <x:c r="F65" s="89"/>
      <x:c r="G65" s="89"/>
      <x:c r="H65" s="89"/>
      <x:c r="I65" s="89"/>
      <x:c r="J65" s="89"/>
      <x:c r="K65" s="109" t="str">
        <x:f>IF(C65="","",AVERAGE(F65:J65)/5)</x:f>
      </x:c>
      <x:c r="L65" s="107" t="str">
        <x:f>IF(K65="","",IF(K65&gt;=0.9,"Excelente",IF(K65&gt;=0.8,"Sólido",IF(K65&gt;=0.7,"Vigilar","En riesgo"))))</x:f>
      </x:c>
      <x:c r="M65" s="107" t="str">
        <x:f>IF(K65="","",IF(OR(K65&lt;'CONFIGURACIÓN'!$C$17,J65&lt;=2),"Requerido","Rutinario"))</x:f>
      </x:c>
      <x:c r="N65" s="107"/>
    </x:row>
    <x:row r="66">
      <x:c r="A66" s="67"/>
      <x:c r="B66" s="83"/>
      <x:c r="C66" s="67"/>
      <x:c r="D66" s="67"/>
      <x:c r="E66" s="67"/>
      <x:c r="F66" s="89"/>
      <x:c r="G66" s="89"/>
      <x:c r="H66" s="89"/>
      <x:c r="I66" s="89"/>
      <x:c r="J66" s="89"/>
      <x:c r="K66" s="109" t="str">
        <x:f>IF(C66="","",AVERAGE(F66:J66)/5)</x:f>
      </x:c>
      <x:c r="L66" s="107" t="str">
        <x:f>IF(K66="","",IF(K66&gt;=0.9,"Excelente",IF(K66&gt;=0.8,"Sólido",IF(K66&gt;=0.7,"Vigilar","En riesgo"))))</x:f>
      </x:c>
      <x:c r="M66" s="107" t="str">
        <x:f>IF(K66="","",IF(OR(K66&lt;'CONFIGURACIÓN'!$C$17,J66&lt;=2),"Requerido","Rutinario"))</x:f>
      </x:c>
      <x:c r="N66" s="107"/>
    </x:row>
    <x:row r="67">
      <x:c r="A67" s="67"/>
      <x:c r="B67" s="83"/>
      <x:c r="C67" s="67"/>
      <x:c r="D67" s="67"/>
      <x:c r="E67" s="67"/>
      <x:c r="F67" s="89"/>
      <x:c r="G67" s="89"/>
      <x:c r="H67" s="89"/>
      <x:c r="I67" s="89"/>
      <x:c r="J67" s="89"/>
      <x:c r="K67" s="109" t="str">
        <x:f>IF(C67="","",AVERAGE(F67:J67)/5)</x:f>
      </x:c>
      <x:c r="L67" s="107" t="str">
        <x:f>IF(K67="","",IF(K67&gt;=0.9,"Excelente",IF(K67&gt;=0.8,"Sólido",IF(K67&gt;=0.7,"Vigilar","En riesgo"))))</x:f>
      </x:c>
      <x:c r="M67" s="107" t="str">
        <x:f>IF(K67="","",IF(OR(K67&lt;'CONFIGURACIÓN'!$C$17,J67&lt;=2),"Requerido","Rutinario"))</x:f>
      </x:c>
      <x:c r="N67" s="107"/>
    </x:row>
    <x:row r="68">
      <x:c r="A68" s="67"/>
      <x:c r="B68" s="83"/>
      <x:c r="C68" s="67"/>
      <x:c r="D68" s="67"/>
      <x:c r="E68" s="67"/>
      <x:c r="F68" s="89"/>
      <x:c r="G68" s="89"/>
      <x:c r="H68" s="89"/>
      <x:c r="I68" s="89"/>
      <x:c r="J68" s="89"/>
      <x:c r="K68" s="109" t="str">
        <x:f>IF(C68="","",AVERAGE(F68:J68)/5)</x:f>
      </x:c>
      <x:c r="L68" s="107" t="str">
        <x:f>IF(K68="","",IF(K68&gt;=0.9,"Excelente",IF(K68&gt;=0.8,"Sólido",IF(K68&gt;=0.7,"Vigilar","En riesgo"))))</x:f>
      </x:c>
      <x:c r="M68" s="107" t="str">
        <x:f>IF(K68="","",IF(OR(K68&lt;'CONFIGURACIÓN'!$C$17,J68&lt;=2),"Requerido","Rutinario"))</x:f>
      </x:c>
      <x:c r="N68" s="107"/>
    </x:row>
    <x:row r="69">
      <x:c r="A69" s="67"/>
      <x:c r="B69" s="83"/>
      <x:c r="C69" s="67"/>
      <x:c r="D69" s="67"/>
      <x:c r="E69" s="67"/>
      <x:c r="F69" s="89"/>
      <x:c r="G69" s="89"/>
      <x:c r="H69" s="89"/>
      <x:c r="I69" s="89"/>
      <x:c r="J69" s="89"/>
      <x:c r="K69" s="109" t="str">
        <x:f>IF(C69="","",AVERAGE(F69:J69)/5)</x:f>
      </x:c>
      <x:c r="L69" s="107" t="str">
        <x:f>IF(K69="","",IF(K69&gt;=0.9,"Excelente",IF(K69&gt;=0.8,"Sólido",IF(K69&gt;=0.7,"Vigilar","En riesgo"))))</x:f>
      </x:c>
      <x:c r="M69" s="107" t="str">
        <x:f>IF(K69="","",IF(OR(K69&lt;'CONFIGURACIÓN'!$C$17,J69&lt;=2),"Requerido","Rutinario"))</x:f>
      </x:c>
      <x:c r="N69" s="107"/>
    </x:row>
    <x:row r="70">
      <x:c r="A70" s="67"/>
      <x:c r="B70" s="83"/>
      <x:c r="C70" s="67"/>
      <x:c r="D70" s="67"/>
      <x:c r="E70" s="67"/>
      <x:c r="F70" s="89"/>
      <x:c r="G70" s="89"/>
      <x:c r="H70" s="89"/>
      <x:c r="I70" s="89"/>
      <x:c r="J70" s="89"/>
      <x:c r="K70" s="109" t="str">
        <x:f>IF(C70="","",AVERAGE(F70:J70)/5)</x:f>
      </x:c>
      <x:c r="L70" s="107" t="str">
        <x:f>IF(K70="","",IF(K70&gt;=0.9,"Excelente",IF(K70&gt;=0.8,"Sólido",IF(K70&gt;=0.7,"Vigilar","En riesgo"))))</x:f>
      </x:c>
      <x:c r="M70" s="107" t="str">
        <x:f>IF(K70="","",IF(OR(K70&lt;'CONFIGURACIÓN'!$C$17,J70&lt;=2),"Requerido","Rutinario"))</x:f>
      </x:c>
      <x:c r="N70" s="107"/>
    </x:row>
    <x:row r="71">
      <x:c r="A71" s="67"/>
      <x:c r="B71" s="83"/>
      <x:c r="C71" s="67"/>
      <x:c r="D71" s="67"/>
      <x:c r="E71" s="67"/>
      <x:c r="F71" s="89"/>
      <x:c r="G71" s="89"/>
      <x:c r="H71" s="89"/>
      <x:c r="I71" s="89"/>
      <x:c r="J71" s="89"/>
      <x:c r="K71" s="109" t="str">
        <x:f>IF(C71="","",AVERAGE(F71:J71)/5)</x:f>
      </x:c>
      <x:c r="L71" s="107" t="str">
        <x:f>IF(K71="","",IF(K71&gt;=0.9,"Excelente",IF(K71&gt;=0.8,"Sólido",IF(K71&gt;=0.7,"Vigilar","En riesgo"))))</x:f>
      </x:c>
      <x:c r="M71" s="107" t="str">
        <x:f>IF(K71="","",IF(OR(K71&lt;'CONFIGURACIÓN'!$C$17,J71&lt;=2),"Requerido","Rutinario"))</x:f>
      </x:c>
      <x:c r="N71" s="107"/>
    </x:row>
    <x:row r="72">
      <x:c r="A72" s="67"/>
      <x:c r="B72" s="83"/>
      <x:c r="C72" s="67"/>
      <x:c r="D72" s="67"/>
      <x:c r="E72" s="67"/>
      <x:c r="F72" s="89"/>
      <x:c r="G72" s="89"/>
      <x:c r="H72" s="89"/>
      <x:c r="I72" s="89"/>
      <x:c r="J72" s="89"/>
      <x:c r="K72" s="109" t="str">
        <x:f>IF(C72="","",AVERAGE(F72:J72)/5)</x:f>
      </x:c>
      <x:c r="L72" s="107" t="str">
        <x:f>IF(K72="","",IF(K72&gt;=0.9,"Excelente",IF(K72&gt;=0.8,"Sólido",IF(K72&gt;=0.7,"Vigilar","En riesgo"))))</x:f>
      </x:c>
      <x:c r="M72" s="107" t="str">
        <x:f>IF(K72="","",IF(OR(K72&lt;'CONFIGURACIÓN'!$C$17,J72&lt;=2),"Requerido","Rutinario"))</x:f>
      </x:c>
      <x:c r="N72" s="107"/>
    </x:row>
    <x:row r="73">
      <x:c r="A73" s="67"/>
      <x:c r="B73" s="83"/>
      <x:c r="C73" s="67"/>
      <x:c r="D73" s="67"/>
      <x:c r="E73" s="67"/>
      <x:c r="F73" s="89"/>
      <x:c r="G73" s="89"/>
      <x:c r="H73" s="89"/>
      <x:c r="I73" s="89"/>
      <x:c r="J73" s="89"/>
      <x:c r="K73" s="109" t="str">
        <x:f>IF(C73="","",AVERAGE(F73:J73)/5)</x:f>
      </x:c>
      <x:c r="L73" s="107" t="str">
        <x:f>IF(K73="","",IF(K73&gt;=0.9,"Excelente",IF(K73&gt;=0.8,"Sólido",IF(K73&gt;=0.7,"Vigilar","En riesgo"))))</x:f>
      </x:c>
      <x:c r="M73" s="107" t="str">
        <x:f>IF(K73="","",IF(OR(K73&lt;'CONFIGURACIÓN'!$C$17,J73&lt;=2),"Requerido","Rutinario"))</x:f>
      </x:c>
      <x:c r="N73" s="107"/>
    </x:row>
    <x:row r="74">
      <x:c r="A74" s="67"/>
      <x:c r="B74" s="83"/>
      <x:c r="C74" s="67"/>
      <x:c r="D74" s="67"/>
      <x:c r="E74" s="67"/>
      <x:c r="F74" s="89"/>
      <x:c r="G74" s="89"/>
      <x:c r="H74" s="89"/>
      <x:c r="I74" s="89"/>
      <x:c r="J74" s="89"/>
      <x:c r="K74" s="109" t="str">
        <x:f>IF(C74="","",AVERAGE(F74:J74)/5)</x:f>
      </x:c>
      <x:c r="L74" s="107" t="str">
        <x:f>IF(K74="","",IF(K74&gt;=0.9,"Excelente",IF(K74&gt;=0.8,"Sólido",IF(K74&gt;=0.7,"Vigilar","En riesgo"))))</x:f>
      </x:c>
      <x:c r="M74" s="107" t="str">
        <x:f>IF(K74="","",IF(OR(K74&lt;'CONFIGURACIÓN'!$C$17,J74&lt;=2),"Requerido","Rutinario"))</x:f>
      </x:c>
      <x:c r="N74" s="107"/>
    </x:row>
    <x:row r="75">
      <x:c r="A75" s="67"/>
      <x:c r="B75" s="83"/>
      <x:c r="C75" s="67"/>
      <x:c r="D75" s="67"/>
      <x:c r="E75" s="67"/>
      <x:c r="F75" s="89"/>
      <x:c r="G75" s="89"/>
      <x:c r="H75" s="89"/>
      <x:c r="I75" s="89"/>
      <x:c r="J75" s="89"/>
      <x:c r="K75" s="109" t="str">
        <x:f>IF(C75="","",AVERAGE(F75:J75)/5)</x:f>
      </x:c>
      <x:c r="L75" s="107" t="str">
        <x:f>IF(K75="","",IF(K75&gt;=0.9,"Excelente",IF(K75&gt;=0.8,"Sólido",IF(K75&gt;=0.7,"Vigilar","En riesgo"))))</x:f>
      </x:c>
      <x:c r="M75" s="107" t="str">
        <x:f>IF(K75="","",IF(OR(K75&lt;'CONFIGURACIÓN'!$C$17,J75&lt;=2),"Requerido","Rutinario"))</x:f>
      </x:c>
      <x:c r="N75" s="107"/>
    </x:row>
    <x:row r="76">
      <x:c r="A76" s="67"/>
      <x:c r="B76" s="83"/>
      <x:c r="C76" s="67"/>
      <x:c r="D76" s="67"/>
      <x:c r="E76" s="67"/>
      <x:c r="F76" s="89"/>
      <x:c r="G76" s="89"/>
      <x:c r="H76" s="89"/>
      <x:c r="I76" s="89"/>
      <x:c r="J76" s="89"/>
      <x:c r="K76" s="109" t="str">
        <x:f>IF(C76="","",AVERAGE(F76:J76)/5)</x:f>
      </x:c>
      <x:c r="L76" s="107" t="str">
        <x:f>IF(K76="","",IF(K76&gt;=0.9,"Excelente",IF(K76&gt;=0.8,"Sólido",IF(K76&gt;=0.7,"Vigilar","En riesgo"))))</x:f>
      </x:c>
      <x:c r="M76" s="107" t="str">
        <x:f>IF(K76="","",IF(OR(K76&lt;'CONFIGURACIÓN'!$C$17,J76&lt;=2),"Requerido","Rutinario"))</x:f>
      </x:c>
      <x:c r="N76" s="107"/>
    </x:row>
    <x:row r="77">
      <x:c r="A77" s="67"/>
      <x:c r="B77" s="83"/>
      <x:c r="C77" s="67"/>
      <x:c r="D77" s="67"/>
      <x:c r="E77" s="67"/>
      <x:c r="F77" s="89"/>
      <x:c r="G77" s="89"/>
      <x:c r="H77" s="89"/>
      <x:c r="I77" s="89"/>
      <x:c r="J77" s="89"/>
      <x:c r="K77" s="109" t="str">
        <x:f>IF(C77="","",AVERAGE(F77:J77)/5)</x:f>
      </x:c>
      <x:c r="L77" s="107" t="str">
        <x:f>IF(K77="","",IF(K77&gt;=0.9,"Excelente",IF(K77&gt;=0.8,"Sólido",IF(K77&gt;=0.7,"Vigilar","En riesgo"))))</x:f>
      </x:c>
      <x:c r="M77" s="107" t="str">
        <x:f>IF(K77="","",IF(OR(K77&lt;'CONFIGURACIÓN'!$C$17,J77&lt;=2),"Requerido","Rutinario"))</x:f>
      </x:c>
      <x:c r="N77" s="107"/>
    </x:row>
    <x:row r="78">
      <x:c r="A78" s="67"/>
      <x:c r="B78" s="83"/>
      <x:c r="C78" s="67"/>
      <x:c r="D78" s="67"/>
      <x:c r="E78" s="67"/>
      <x:c r="F78" s="89"/>
      <x:c r="G78" s="89"/>
      <x:c r="H78" s="89"/>
      <x:c r="I78" s="89"/>
      <x:c r="J78" s="89"/>
      <x:c r="K78" s="109" t="str">
        <x:f>IF(C78="","",AVERAGE(F78:J78)/5)</x:f>
      </x:c>
      <x:c r="L78" s="107" t="str">
        <x:f>IF(K78="","",IF(K78&gt;=0.9,"Excelente",IF(K78&gt;=0.8,"Sólido",IF(K78&gt;=0.7,"Vigilar","En riesgo"))))</x:f>
      </x:c>
      <x:c r="M78" s="107" t="str">
        <x:f>IF(K78="","",IF(OR(K78&lt;'CONFIGURACIÓN'!$C$17,J78&lt;=2),"Requerido","Rutinario"))</x:f>
      </x:c>
      <x:c r="N78" s="107"/>
    </x:row>
    <x:row r="79">
      <x:c r="A79" s="67"/>
      <x:c r="B79" s="83"/>
      <x:c r="C79" s="67"/>
      <x:c r="D79" s="67"/>
      <x:c r="E79" s="67"/>
      <x:c r="F79" s="89"/>
      <x:c r="G79" s="89"/>
      <x:c r="H79" s="89"/>
      <x:c r="I79" s="89"/>
      <x:c r="J79" s="89"/>
      <x:c r="K79" s="109" t="str">
        <x:f>IF(C79="","",AVERAGE(F79:J79)/5)</x:f>
      </x:c>
      <x:c r="L79" s="107" t="str">
        <x:f>IF(K79="","",IF(K79&gt;=0.9,"Excelente",IF(K79&gt;=0.8,"Sólido",IF(K79&gt;=0.7,"Vigilar","En riesgo"))))</x:f>
      </x:c>
      <x:c r="M79" s="107" t="str">
        <x:f>IF(K79="","",IF(OR(K79&lt;'CONFIGURACIÓN'!$C$17,J79&lt;=2),"Requerido","Rutinario"))</x:f>
      </x:c>
      <x:c r="N79" s="107"/>
    </x:row>
    <x:row r="80">
      <x:c r="A80" s="67"/>
      <x:c r="B80" s="83"/>
      <x:c r="C80" s="67"/>
      <x:c r="D80" s="67"/>
      <x:c r="E80" s="67"/>
      <x:c r="F80" s="89"/>
      <x:c r="G80" s="89"/>
      <x:c r="H80" s="89"/>
      <x:c r="I80" s="89"/>
      <x:c r="J80" s="89"/>
      <x:c r="K80" s="109" t="str">
        <x:f>IF(C80="","",AVERAGE(F80:J80)/5)</x:f>
      </x:c>
      <x:c r="L80" s="107" t="str">
        <x:f>IF(K80="","",IF(K80&gt;=0.9,"Excelente",IF(K80&gt;=0.8,"Sólido",IF(K80&gt;=0.7,"Vigilar","En riesgo"))))</x:f>
      </x:c>
      <x:c r="M80" s="107" t="str">
        <x:f>IF(K80="","",IF(OR(K80&lt;'CONFIGURACIÓN'!$C$17,J80&lt;=2),"Requerido","Rutinario"))</x:f>
      </x:c>
      <x:c r="N80" s="107"/>
    </x:row>
    <x:row r="81">
      <x:c r="A81" s="67"/>
      <x:c r="B81" s="83"/>
      <x:c r="C81" s="67"/>
      <x:c r="D81" s="67"/>
      <x:c r="E81" s="67"/>
      <x:c r="F81" s="89"/>
      <x:c r="G81" s="89"/>
      <x:c r="H81" s="89"/>
      <x:c r="I81" s="89"/>
      <x:c r="J81" s="89"/>
      <x:c r="K81" s="109" t="str">
        <x:f>IF(C81="","",AVERAGE(F81:J81)/5)</x:f>
      </x:c>
      <x:c r="L81" s="107" t="str">
        <x:f>IF(K81="","",IF(K81&gt;=0.9,"Excelente",IF(K81&gt;=0.8,"Sólido",IF(K81&gt;=0.7,"Vigilar","En riesgo"))))</x:f>
      </x:c>
      <x:c r="M81" s="107" t="str">
        <x:f>IF(K81="","",IF(OR(K81&lt;'CONFIGURACIÓN'!$C$17,J81&lt;=2),"Requerido","Rutinario"))</x:f>
      </x:c>
      <x:c r="N81" s="107"/>
    </x:row>
    <x:row r="82">
      <x:c r="A82" s="67"/>
      <x:c r="B82" s="83"/>
      <x:c r="C82" s="67"/>
      <x:c r="D82" s="67"/>
      <x:c r="E82" s="67"/>
      <x:c r="F82" s="89"/>
      <x:c r="G82" s="89"/>
      <x:c r="H82" s="89"/>
      <x:c r="I82" s="89"/>
      <x:c r="J82" s="89"/>
      <x:c r="K82" s="109" t="str">
        <x:f>IF(C82="","",AVERAGE(F82:J82)/5)</x:f>
      </x:c>
      <x:c r="L82" s="107" t="str">
        <x:f>IF(K82="","",IF(K82&gt;=0.9,"Excelente",IF(K82&gt;=0.8,"Sólido",IF(K82&gt;=0.7,"Vigilar","En riesgo"))))</x:f>
      </x:c>
      <x:c r="M82" s="107" t="str">
        <x:f>IF(K82="","",IF(OR(K82&lt;'CONFIGURACIÓN'!$C$17,J82&lt;=2),"Requerido","Rutinario"))</x:f>
      </x:c>
      <x:c r="N82" s="107"/>
    </x:row>
    <x:row r="83">
      <x:c r="A83" s="67"/>
      <x:c r="B83" s="83"/>
      <x:c r="C83" s="67"/>
      <x:c r="D83" s="67"/>
      <x:c r="E83" s="67"/>
      <x:c r="F83" s="89"/>
      <x:c r="G83" s="89"/>
      <x:c r="H83" s="89"/>
      <x:c r="I83" s="89"/>
      <x:c r="J83" s="89"/>
      <x:c r="K83" s="109" t="str">
        <x:f>IF(C83="","",AVERAGE(F83:J83)/5)</x:f>
      </x:c>
      <x:c r="L83" s="107" t="str">
        <x:f>IF(K83="","",IF(K83&gt;=0.9,"Excelente",IF(K83&gt;=0.8,"Sólido",IF(K83&gt;=0.7,"Vigilar","En riesgo"))))</x:f>
      </x:c>
      <x:c r="M83" s="107" t="str">
        <x:f>IF(K83="","",IF(OR(K83&lt;'CONFIGURACIÓN'!$C$17,J83&lt;=2),"Requerido","Rutinario"))</x:f>
      </x:c>
      <x:c r="N83" s="107"/>
    </x:row>
    <x:row r="84">
      <x:c r="A84" s="67"/>
      <x:c r="B84" s="83"/>
      <x:c r="C84" s="67"/>
      <x:c r="D84" s="67"/>
      <x:c r="E84" s="67"/>
      <x:c r="F84" s="89"/>
      <x:c r="G84" s="89"/>
      <x:c r="H84" s="89"/>
      <x:c r="I84" s="89"/>
      <x:c r="J84" s="89"/>
      <x:c r="K84" s="109" t="str">
        <x:f>IF(C84="","",AVERAGE(F84:J84)/5)</x:f>
      </x:c>
      <x:c r="L84" s="107" t="str">
        <x:f>IF(K84="","",IF(K84&gt;=0.9,"Excelente",IF(K84&gt;=0.8,"Sólido",IF(K84&gt;=0.7,"Vigilar","En riesgo"))))</x:f>
      </x:c>
      <x:c r="M84" s="107" t="str">
        <x:f>IF(K84="","",IF(OR(K84&lt;'CONFIGURACIÓN'!$C$17,J84&lt;=2),"Requerido","Rutinario"))</x:f>
      </x:c>
      <x:c r="N84" s="107"/>
    </x:row>
    <x:row r="85">
      <x:c r="A85" s="67"/>
      <x:c r="B85" s="83"/>
      <x:c r="C85" s="67"/>
      <x:c r="D85" s="67"/>
      <x:c r="E85" s="67"/>
      <x:c r="F85" s="89"/>
      <x:c r="G85" s="89"/>
      <x:c r="H85" s="89"/>
      <x:c r="I85" s="89"/>
      <x:c r="J85" s="89"/>
      <x:c r="K85" s="109" t="str">
        <x:f>IF(C85="","",AVERAGE(F85:J85)/5)</x:f>
      </x:c>
      <x:c r="L85" s="107" t="str">
        <x:f>IF(K85="","",IF(K85&gt;=0.9,"Excelente",IF(K85&gt;=0.8,"Sólido",IF(K85&gt;=0.7,"Vigilar","En riesgo"))))</x:f>
      </x:c>
      <x:c r="M85" s="107" t="str">
        <x:f>IF(K85="","",IF(OR(K85&lt;'CONFIGURACIÓN'!$C$17,J85&lt;=2),"Requerido","Rutinario"))</x:f>
      </x:c>
      <x:c r="N85" s="107"/>
    </x:row>
    <x:row r="86">
      <x:c r="A86" s="67"/>
      <x:c r="B86" s="83"/>
      <x:c r="C86" s="67"/>
      <x:c r="D86" s="67"/>
      <x:c r="E86" s="67"/>
      <x:c r="F86" s="89"/>
      <x:c r="G86" s="89"/>
      <x:c r="H86" s="89"/>
      <x:c r="I86" s="89"/>
      <x:c r="J86" s="89"/>
      <x:c r="K86" s="109" t="str">
        <x:f>IF(C86="","",AVERAGE(F86:J86)/5)</x:f>
      </x:c>
      <x:c r="L86" s="107" t="str">
        <x:f>IF(K86="","",IF(K86&gt;=0.9,"Excelente",IF(K86&gt;=0.8,"Sólido",IF(K86&gt;=0.7,"Vigilar","En riesgo"))))</x:f>
      </x:c>
      <x:c r="M86" s="107" t="str">
        <x:f>IF(K86="","",IF(OR(K86&lt;'CONFIGURACIÓN'!$C$17,J86&lt;=2),"Requerido","Rutinario"))</x:f>
      </x:c>
      <x:c r="N86" s="107"/>
    </x:row>
    <x:row r="87">
      <x:c r="A87" s="67"/>
      <x:c r="B87" s="83"/>
      <x:c r="C87" s="67"/>
      <x:c r="D87" s="67"/>
      <x:c r="E87" s="67"/>
      <x:c r="F87" s="89"/>
      <x:c r="G87" s="89"/>
      <x:c r="H87" s="89"/>
      <x:c r="I87" s="89"/>
      <x:c r="J87" s="89"/>
      <x:c r="K87" s="109" t="str">
        <x:f>IF(C87="","",AVERAGE(F87:J87)/5)</x:f>
      </x:c>
      <x:c r="L87" s="107" t="str">
        <x:f>IF(K87="","",IF(K87&gt;=0.9,"Excelente",IF(K87&gt;=0.8,"Sólido",IF(K87&gt;=0.7,"Vigilar","En riesgo"))))</x:f>
      </x:c>
      <x:c r="M87" s="107" t="str">
        <x:f>IF(K87="","",IF(OR(K87&lt;'CONFIGURACIÓN'!$C$17,J87&lt;=2),"Requerido","Rutinario"))</x:f>
      </x:c>
      <x:c r="N87" s="107"/>
    </x:row>
    <x:row r="88">
      <x:c r="A88" s="67"/>
      <x:c r="B88" s="83"/>
      <x:c r="C88" s="67"/>
      <x:c r="D88" s="67"/>
      <x:c r="E88" s="67"/>
      <x:c r="F88" s="89"/>
      <x:c r="G88" s="89"/>
      <x:c r="H88" s="89"/>
      <x:c r="I88" s="89"/>
      <x:c r="J88" s="89"/>
      <x:c r="K88" s="109" t="str">
        <x:f>IF(C88="","",AVERAGE(F88:J88)/5)</x:f>
      </x:c>
      <x:c r="L88" s="107" t="str">
        <x:f>IF(K88="","",IF(K88&gt;=0.9,"Excelente",IF(K88&gt;=0.8,"Sólido",IF(K88&gt;=0.7,"Vigilar","En riesgo"))))</x:f>
      </x:c>
      <x:c r="M88" s="107" t="str">
        <x:f>IF(K88="","",IF(OR(K88&lt;'CONFIGURACIÓN'!$C$17,J88&lt;=2),"Requerido","Rutinario"))</x:f>
      </x:c>
      <x:c r="N88" s="107"/>
    </x:row>
    <x:row r="89">
      <x:c r="A89" s="67"/>
      <x:c r="B89" s="83"/>
      <x:c r="C89" s="67"/>
      <x:c r="D89" s="67"/>
      <x:c r="E89" s="67"/>
      <x:c r="F89" s="89"/>
      <x:c r="G89" s="89"/>
      <x:c r="H89" s="89"/>
      <x:c r="I89" s="89"/>
      <x:c r="J89" s="89"/>
      <x:c r="K89" s="109" t="str">
        <x:f>IF(C89="","",AVERAGE(F89:J89)/5)</x:f>
      </x:c>
      <x:c r="L89" s="107" t="str">
        <x:f>IF(K89="","",IF(K89&gt;=0.9,"Excelente",IF(K89&gt;=0.8,"Sólido",IF(K89&gt;=0.7,"Vigilar","En riesgo"))))</x:f>
      </x:c>
      <x:c r="M89" s="107" t="str">
        <x:f>IF(K89="","",IF(OR(K89&lt;'CONFIGURACIÓN'!$C$17,J89&lt;=2),"Requerido","Rutinario"))</x:f>
      </x:c>
      <x:c r="N89" s="107"/>
    </x:row>
    <x:row r="90">
      <x:c r="A90" s="67"/>
      <x:c r="B90" s="83"/>
      <x:c r="C90" s="67"/>
      <x:c r="D90" s="67"/>
      <x:c r="E90" s="67"/>
      <x:c r="F90" s="89"/>
      <x:c r="G90" s="89"/>
      <x:c r="H90" s="89"/>
      <x:c r="I90" s="89"/>
      <x:c r="J90" s="89"/>
      <x:c r="K90" s="109" t="str">
        <x:f>IF(C90="","",AVERAGE(F90:J90)/5)</x:f>
      </x:c>
      <x:c r="L90" s="107" t="str">
        <x:f>IF(K90="","",IF(K90&gt;=0.9,"Excelente",IF(K90&gt;=0.8,"Sólido",IF(K90&gt;=0.7,"Vigilar","En riesgo"))))</x:f>
      </x:c>
      <x:c r="M90" s="107" t="str">
        <x:f>IF(K90="","",IF(OR(K90&lt;'CONFIGURACIÓN'!$C$17,J90&lt;=2),"Requerido","Rutinario"))</x:f>
      </x:c>
      <x:c r="N90" s="107"/>
    </x:row>
    <x:row r="91">
      <x:c r="A91" s="67"/>
      <x:c r="B91" s="83"/>
      <x:c r="C91" s="67"/>
      <x:c r="D91" s="67"/>
      <x:c r="E91" s="67"/>
      <x:c r="F91" s="89"/>
      <x:c r="G91" s="89"/>
      <x:c r="H91" s="89"/>
      <x:c r="I91" s="89"/>
      <x:c r="J91" s="89"/>
      <x:c r="K91" s="109" t="str">
        <x:f>IF(C91="","",AVERAGE(F91:J91)/5)</x:f>
      </x:c>
      <x:c r="L91" s="107" t="str">
        <x:f>IF(K91="","",IF(K91&gt;=0.9,"Excelente",IF(K91&gt;=0.8,"Sólido",IF(K91&gt;=0.7,"Vigilar","En riesgo"))))</x:f>
      </x:c>
      <x:c r="M91" s="107" t="str">
        <x:f>IF(K91="","",IF(OR(K91&lt;'CONFIGURACIÓN'!$C$17,J91&lt;=2),"Requerido","Rutinario"))</x:f>
      </x:c>
      <x:c r="N91" s="107"/>
    </x:row>
    <x:row r="92">
      <x:c r="A92" s="67"/>
      <x:c r="B92" s="83"/>
      <x:c r="C92" s="67"/>
      <x:c r="D92" s="67"/>
      <x:c r="E92" s="67"/>
      <x:c r="F92" s="89"/>
      <x:c r="G92" s="89"/>
      <x:c r="H92" s="89"/>
      <x:c r="I92" s="89"/>
      <x:c r="J92" s="89"/>
      <x:c r="K92" s="109" t="str">
        <x:f>IF(C92="","",AVERAGE(F92:J92)/5)</x:f>
      </x:c>
      <x:c r="L92" s="107" t="str">
        <x:f>IF(K92="","",IF(K92&gt;=0.9,"Excelente",IF(K92&gt;=0.8,"Sólido",IF(K92&gt;=0.7,"Vigilar","En riesgo"))))</x:f>
      </x:c>
      <x:c r="M92" s="107" t="str">
        <x:f>IF(K92="","",IF(OR(K92&lt;'CONFIGURACIÓN'!$C$17,J92&lt;=2),"Requerido","Rutinario"))</x:f>
      </x:c>
      <x:c r="N92" s="107"/>
    </x:row>
    <x:row r="93">
      <x:c r="A93" s="67"/>
      <x:c r="B93" s="83"/>
      <x:c r="C93" s="67"/>
      <x:c r="D93" s="67"/>
      <x:c r="E93" s="67"/>
      <x:c r="F93" s="89"/>
      <x:c r="G93" s="89"/>
      <x:c r="H93" s="89"/>
      <x:c r="I93" s="89"/>
      <x:c r="J93" s="89"/>
      <x:c r="K93" s="109" t="str">
        <x:f>IF(C93="","",AVERAGE(F93:J93)/5)</x:f>
      </x:c>
      <x:c r="L93" s="107" t="str">
        <x:f>IF(K93="","",IF(K93&gt;=0.9,"Excelente",IF(K93&gt;=0.8,"Sólido",IF(K93&gt;=0.7,"Vigilar","En riesgo"))))</x:f>
      </x:c>
      <x:c r="M93" s="107" t="str">
        <x:f>IF(K93="","",IF(OR(K93&lt;'CONFIGURACIÓN'!$C$17,J93&lt;=2),"Requerido","Rutinario"))</x:f>
      </x:c>
      <x:c r="N93" s="107"/>
    </x:row>
    <x:row r="94">
      <x:c r="A94" s="67"/>
      <x:c r="B94" s="83"/>
      <x:c r="C94" s="67"/>
      <x:c r="D94" s="67"/>
      <x:c r="E94" s="67"/>
      <x:c r="F94" s="89"/>
      <x:c r="G94" s="89"/>
      <x:c r="H94" s="89"/>
      <x:c r="I94" s="89"/>
      <x:c r="J94" s="89"/>
      <x:c r="K94" s="109" t="str">
        <x:f>IF(C94="","",AVERAGE(F94:J94)/5)</x:f>
      </x:c>
      <x:c r="L94" s="107" t="str">
        <x:f>IF(K94="","",IF(K94&gt;=0.9,"Excelente",IF(K94&gt;=0.8,"Sólido",IF(K94&gt;=0.7,"Vigilar","En riesgo"))))</x:f>
      </x:c>
      <x:c r="M94" s="107" t="str">
        <x:f>IF(K94="","",IF(OR(K94&lt;'CONFIGURACIÓN'!$C$17,J94&lt;=2),"Requerido","Rutinario"))</x:f>
      </x:c>
      <x:c r="N94" s="107"/>
    </x:row>
    <x:row r="95">
      <x:c r="A95" s="67"/>
      <x:c r="B95" s="83"/>
      <x:c r="C95" s="67"/>
      <x:c r="D95" s="67"/>
      <x:c r="E95" s="67"/>
      <x:c r="F95" s="89"/>
      <x:c r="G95" s="89"/>
      <x:c r="H95" s="89"/>
      <x:c r="I95" s="89"/>
      <x:c r="J95" s="89"/>
      <x:c r="K95" s="109" t="str">
        <x:f>IF(C95="","",AVERAGE(F95:J95)/5)</x:f>
      </x:c>
      <x:c r="L95" s="107" t="str">
        <x:f>IF(K95="","",IF(K95&gt;=0.9,"Excelente",IF(K95&gt;=0.8,"Sólido",IF(K95&gt;=0.7,"Vigilar","En riesgo"))))</x:f>
      </x:c>
      <x:c r="M95" s="107" t="str">
        <x:f>IF(K95="","",IF(OR(K95&lt;'CONFIGURACIÓN'!$C$17,J95&lt;=2),"Requerido","Rutinario"))</x:f>
      </x:c>
      <x:c r="N95" s="107"/>
    </x:row>
    <x:row r="96">
      <x:c r="A96" s="67"/>
      <x:c r="B96" s="83"/>
      <x:c r="C96" s="67"/>
      <x:c r="D96" s="67"/>
      <x:c r="E96" s="67"/>
      <x:c r="F96" s="89"/>
      <x:c r="G96" s="89"/>
      <x:c r="H96" s="89"/>
      <x:c r="I96" s="89"/>
      <x:c r="J96" s="89"/>
      <x:c r="K96" s="109" t="str">
        <x:f>IF(C96="","",AVERAGE(F96:J96)/5)</x:f>
      </x:c>
      <x:c r="L96" s="107" t="str">
        <x:f>IF(K96="","",IF(K96&gt;=0.9,"Excelente",IF(K96&gt;=0.8,"Sólido",IF(K96&gt;=0.7,"Vigilar","En riesgo"))))</x:f>
      </x:c>
      <x:c r="M96" s="107" t="str">
        <x:f>IF(K96="","",IF(OR(K96&lt;'CONFIGURACIÓN'!$C$17,J96&lt;=2),"Requerido","Rutinario"))</x:f>
      </x:c>
      <x:c r="N96" s="107"/>
    </x:row>
    <x:row r="97">
      <x:c r="A97" s="67"/>
      <x:c r="B97" s="83"/>
      <x:c r="C97" s="67"/>
      <x:c r="D97" s="67"/>
      <x:c r="E97" s="67"/>
      <x:c r="F97" s="89"/>
      <x:c r="G97" s="89"/>
      <x:c r="H97" s="89"/>
      <x:c r="I97" s="89"/>
      <x:c r="J97" s="89"/>
      <x:c r="K97" s="109" t="str">
        <x:f>IF(C97="","",AVERAGE(F97:J97)/5)</x:f>
      </x:c>
      <x:c r="L97" s="107" t="str">
        <x:f>IF(K97="","",IF(K97&gt;=0.9,"Excelente",IF(K97&gt;=0.8,"Sólido",IF(K97&gt;=0.7,"Vigilar","En riesgo"))))</x:f>
      </x:c>
      <x:c r="M97" s="107" t="str">
        <x:f>IF(K97="","",IF(OR(K97&lt;'CONFIGURACIÓN'!$C$17,J97&lt;=2),"Requerido","Rutinario"))</x:f>
      </x:c>
      <x:c r="N97" s="107"/>
    </x:row>
    <x:row r="98">
      <x:c r="A98" s="67"/>
      <x:c r="B98" s="83"/>
      <x:c r="C98" s="67"/>
      <x:c r="D98" s="67"/>
      <x:c r="E98" s="67"/>
      <x:c r="F98" s="89"/>
      <x:c r="G98" s="89"/>
      <x:c r="H98" s="89"/>
      <x:c r="I98" s="89"/>
      <x:c r="J98" s="89"/>
      <x:c r="K98" s="109" t="str">
        <x:f>IF(C98="","",AVERAGE(F98:J98)/5)</x:f>
      </x:c>
      <x:c r="L98" s="107" t="str">
        <x:f>IF(K98="","",IF(K98&gt;=0.9,"Excelente",IF(K98&gt;=0.8,"Sólido",IF(K98&gt;=0.7,"Vigilar","En riesgo"))))</x:f>
      </x:c>
      <x:c r="M98" s="107" t="str">
        <x:f>IF(K98="","",IF(OR(K98&lt;'CONFIGURACIÓN'!$C$17,J98&lt;=2),"Requerido","Rutinario"))</x:f>
      </x:c>
      <x:c r="N98" s="107"/>
    </x:row>
    <x:row r="99">
      <x:c r="A99" s="67"/>
      <x:c r="B99" s="83"/>
      <x:c r="C99" s="67"/>
      <x:c r="D99" s="67"/>
      <x:c r="E99" s="67"/>
      <x:c r="F99" s="89"/>
      <x:c r="G99" s="89"/>
      <x:c r="H99" s="89"/>
      <x:c r="I99" s="89"/>
      <x:c r="J99" s="89"/>
      <x:c r="K99" s="109" t="str">
        <x:f>IF(C99="","",AVERAGE(F99:J99)/5)</x:f>
      </x:c>
      <x:c r="L99" s="107" t="str">
        <x:f>IF(K99="","",IF(K99&gt;=0.9,"Excelente",IF(K99&gt;=0.8,"Sólido",IF(K99&gt;=0.7,"Vigilar","En riesgo"))))</x:f>
      </x:c>
      <x:c r="M99" s="107" t="str">
        <x:f>IF(K99="","",IF(OR(K99&lt;'CONFIGURACIÓN'!$C$17,J99&lt;=2),"Requerido","Rutinario"))</x:f>
      </x:c>
      <x:c r="N99" s="107"/>
    </x:row>
    <x:row r="100">
      <x:c r="A100" s="67"/>
      <x:c r="B100" s="83"/>
      <x:c r="C100" s="67"/>
      <x:c r="D100" s="67"/>
      <x:c r="E100" s="67"/>
      <x:c r="F100" s="89"/>
      <x:c r="G100" s="89"/>
      <x:c r="H100" s="89"/>
      <x:c r="I100" s="89"/>
      <x:c r="J100" s="89"/>
      <x:c r="K100" s="109" t="str">
        <x:f>IF(C100="","",AVERAGE(F100:J100)/5)</x:f>
      </x:c>
      <x:c r="L100" s="107" t="str">
        <x:f>IF(K100="","",IF(K100&gt;=0.9,"Excelente",IF(K100&gt;=0.8,"Sólido",IF(K100&gt;=0.7,"Vigilar","En riesgo"))))</x:f>
      </x:c>
      <x:c r="M100" s="107" t="str">
        <x:f>IF(K100="","",IF(OR(K100&lt;'CONFIGURACIÓN'!$C$17,J100&lt;=2),"Requerido","Rutinario"))</x:f>
      </x:c>
      <x:c r="N100" s="107"/>
    </x:row>
    <x:row r="101">
      <x:c r="A101" s="67"/>
      <x:c r="B101" s="83"/>
      <x:c r="C101" s="67"/>
      <x:c r="D101" s="67"/>
      <x:c r="E101" s="67"/>
      <x:c r="F101" s="89"/>
      <x:c r="G101" s="89"/>
      <x:c r="H101" s="89"/>
      <x:c r="I101" s="89"/>
      <x:c r="J101" s="89"/>
      <x:c r="K101" s="109" t="str">
        <x:f>IF(C101="","",AVERAGE(F101:J101)/5)</x:f>
      </x:c>
      <x:c r="L101" s="107" t="str">
        <x:f>IF(K101="","",IF(K101&gt;=0.9,"Excelente",IF(K101&gt;=0.8,"Sólido",IF(K101&gt;=0.7,"Vigilar","En riesgo"))))</x:f>
      </x:c>
      <x:c r="M101" s="107" t="str">
        <x:f>IF(K101="","",IF(OR(K101&lt;'CONFIGURACIÓN'!$C$17,J101&lt;=2),"Requerido","Rutinario"))</x:f>
      </x:c>
      <x:c r="N101" s="107"/>
    </x:row>
    <x:row r="102">
      <x:c r="A102" s="67"/>
      <x:c r="B102" s="83"/>
      <x:c r="C102" s="67"/>
      <x:c r="D102" s="67"/>
      <x:c r="E102" s="67"/>
      <x:c r="F102" s="89"/>
      <x:c r="G102" s="89"/>
      <x:c r="H102" s="89"/>
      <x:c r="I102" s="89"/>
      <x:c r="J102" s="89"/>
      <x:c r="K102" s="109" t="str">
        <x:f>IF(C102="","",AVERAGE(F102:J102)/5)</x:f>
      </x:c>
      <x:c r="L102" s="107" t="str">
        <x:f>IF(K102="","",IF(K102&gt;=0.9,"Excelente",IF(K102&gt;=0.8,"Sólido",IF(K102&gt;=0.7,"Vigilar","En riesgo"))))</x:f>
      </x:c>
      <x:c r="M102" s="107" t="str">
        <x:f>IF(K102="","",IF(OR(K102&lt;'CONFIGURACIÓN'!$C$17,J102&lt;=2),"Requerido","Rutinario"))</x:f>
      </x:c>
      <x:c r="N102" s="107"/>
    </x:row>
    <x:row r="103">
      <x:c r="A103" s="67"/>
      <x:c r="B103" s="83"/>
      <x:c r="C103" s="67"/>
      <x:c r="D103" s="67"/>
      <x:c r="E103" s="67"/>
      <x:c r="F103" s="89"/>
      <x:c r="G103" s="89"/>
      <x:c r="H103" s="89"/>
      <x:c r="I103" s="89"/>
      <x:c r="J103" s="89"/>
      <x:c r="K103" s="109" t="str">
        <x:f>IF(C103="","",AVERAGE(F103:J103)/5)</x:f>
      </x:c>
      <x:c r="L103" s="107" t="str">
        <x:f>IF(K103="","",IF(K103&gt;=0.9,"Excelente",IF(K103&gt;=0.8,"Sólido",IF(K103&gt;=0.7,"Vigilar","En riesgo"))))</x:f>
      </x:c>
      <x:c r="M103" s="107" t="str">
        <x:f>IF(K103="","",IF(OR(K103&lt;'CONFIGURACIÓN'!$C$17,J103&lt;=2),"Requerido","Rutinario"))</x:f>
      </x:c>
      <x:c r="N103" s="107"/>
    </x:row>
    <x:row r="104">
      <x:c r="A104" s="67"/>
      <x:c r="B104" s="83"/>
      <x:c r="C104" s="67"/>
      <x:c r="D104" s="67"/>
      <x:c r="E104" s="67"/>
      <x:c r="F104" s="89"/>
      <x:c r="G104" s="89"/>
      <x:c r="H104" s="89"/>
      <x:c r="I104" s="89"/>
      <x:c r="J104" s="89"/>
      <x:c r="K104" s="109" t="str">
        <x:f>IF(C104="","",AVERAGE(F104:J104)/5)</x:f>
      </x:c>
      <x:c r="L104" s="107" t="str">
        <x:f>IF(K104="","",IF(K104&gt;=0.9,"Excelente",IF(K104&gt;=0.8,"Sólido",IF(K104&gt;=0.7,"Vigilar","En riesgo"))))</x:f>
      </x:c>
      <x:c r="M104" s="107" t="str">
        <x:f>IF(K104="","",IF(OR(K104&lt;'CONFIGURACIÓN'!$C$17,J104&lt;=2),"Requerido","Rutinario"))</x:f>
      </x:c>
      <x:c r="N104" s="107"/>
    </x:row>
    <x:row r="105">
      <x:c r="A105" s="67"/>
      <x:c r="B105" s="83"/>
      <x:c r="C105" s="67"/>
      <x:c r="D105" s="67"/>
      <x:c r="E105" s="67"/>
      <x:c r="F105" s="89"/>
      <x:c r="G105" s="89"/>
      <x:c r="H105" s="89"/>
      <x:c r="I105" s="89"/>
      <x:c r="J105" s="89"/>
      <x:c r="K105" s="109" t="str">
        <x:f>IF(C105="","",AVERAGE(F105:J105)/5)</x:f>
      </x:c>
      <x:c r="L105" s="107" t="str">
        <x:f>IF(K105="","",IF(K105&gt;=0.9,"Excelente",IF(K105&gt;=0.8,"Sólido",IF(K105&gt;=0.7,"Vigilar","En riesgo"))))</x:f>
      </x:c>
      <x:c r="M105" s="107" t="str">
        <x:f>IF(K105="","",IF(OR(K105&lt;'CONFIGURACIÓN'!$C$17,J105&lt;=2),"Requerido","Rutinario"))</x:f>
      </x:c>
      <x:c r="N105" s="107"/>
    </x:row>
    <x:row r="106">
      <x:c r="A106" s="67"/>
      <x:c r="B106" s="83"/>
      <x:c r="C106" s="67"/>
      <x:c r="D106" s="67"/>
      <x:c r="E106" s="67"/>
      <x:c r="F106" s="89"/>
      <x:c r="G106" s="89"/>
      <x:c r="H106" s="89"/>
      <x:c r="I106" s="89"/>
      <x:c r="J106" s="89"/>
      <x:c r="K106" s="109" t="str">
        <x:f>IF(C106="","",AVERAGE(F106:J106)/5)</x:f>
      </x:c>
      <x:c r="L106" s="107" t="str">
        <x:f>IF(K106="","",IF(K106&gt;=0.9,"Excelente",IF(K106&gt;=0.8,"Sólido",IF(K106&gt;=0.7,"Vigilar","En riesgo"))))</x:f>
      </x:c>
      <x:c r="M106" s="107" t="str">
        <x:f>IF(K106="","",IF(OR(K106&lt;'CONFIGURACIÓN'!$C$17,J106&lt;=2),"Requerido","Rutinario"))</x:f>
      </x:c>
      <x:c r="N106" s="107"/>
    </x:row>
    <x:row r="107">
      <x:c r="A107" s="67"/>
      <x:c r="B107" s="83"/>
      <x:c r="C107" s="67"/>
      <x:c r="D107" s="67"/>
      <x:c r="E107" s="67"/>
      <x:c r="F107" s="89"/>
      <x:c r="G107" s="89"/>
      <x:c r="H107" s="89"/>
      <x:c r="I107" s="89"/>
      <x:c r="J107" s="89"/>
      <x:c r="K107" s="109" t="str">
        <x:f>IF(C107="","",AVERAGE(F107:J107)/5)</x:f>
      </x:c>
      <x:c r="L107" s="107" t="str">
        <x:f>IF(K107="","",IF(K107&gt;=0.9,"Excelente",IF(K107&gt;=0.8,"Sólido",IF(K107&gt;=0.7,"Vigilar","En riesgo"))))</x:f>
      </x:c>
      <x:c r="M107" s="107" t="str">
        <x:f>IF(K107="","",IF(OR(K107&lt;'CONFIGURACIÓN'!$C$17,J107&lt;=2),"Requerido","Rutinario"))</x:f>
      </x:c>
      <x:c r="N107" s="107"/>
    </x:row>
    <x:row r="108">
      <x:c r="A108" s="67"/>
      <x:c r="B108" s="83"/>
      <x:c r="C108" s="67"/>
      <x:c r="D108" s="67"/>
      <x:c r="E108" s="67"/>
      <x:c r="F108" s="89"/>
      <x:c r="G108" s="89"/>
      <x:c r="H108" s="89"/>
      <x:c r="I108" s="89"/>
      <x:c r="J108" s="89"/>
      <x:c r="K108" s="109" t="str">
        <x:f>IF(C108="","",AVERAGE(F108:J108)/5)</x:f>
      </x:c>
      <x:c r="L108" s="107" t="str">
        <x:f>IF(K108="","",IF(K108&gt;=0.9,"Excelente",IF(K108&gt;=0.8,"Sólido",IF(K108&gt;=0.7,"Vigilar","En riesgo"))))</x:f>
      </x:c>
      <x:c r="M108" s="107" t="str">
        <x:f>IF(K108="","",IF(OR(K108&lt;'CONFIGURACIÓN'!$C$17,J108&lt;=2),"Requerido","Rutinario"))</x:f>
      </x:c>
      <x:c r="N108" s="107"/>
    </x:row>
    <x:row r="109">
      <x:c r="A109" s="67"/>
      <x:c r="B109" s="83"/>
      <x:c r="C109" s="67"/>
      <x:c r="D109" s="67"/>
      <x:c r="E109" s="67"/>
      <x:c r="F109" s="89"/>
      <x:c r="G109" s="89"/>
      <x:c r="H109" s="89"/>
      <x:c r="I109" s="89"/>
      <x:c r="J109" s="89"/>
      <x:c r="K109" s="109" t="str">
        <x:f>IF(C109="","",AVERAGE(F109:J109)/5)</x:f>
      </x:c>
      <x:c r="L109" s="107" t="str">
        <x:f>IF(K109="","",IF(K109&gt;=0.9,"Excelente",IF(K109&gt;=0.8,"Sólido",IF(K109&gt;=0.7,"Vigilar","En riesgo"))))</x:f>
      </x:c>
      <x:c r="M109" s="107" t="str">
        <x:f>IF(K109="","",IF(OR(K109&lt;'CONFIGURACIÓN'!$C$17,J109&lt;=2),"Requerido","Rutinario"))</x:f>
      </x:c>
      <x:c r="N109" s="107"/>
    </x:row>
    <x:row r="110">
      <x:c r="A110" s="67"/>
      <x:c r="B110" s="83"/>
      <x:c r="C110" s="67"/>
      <x:c r="D110" s="67"/>
      <x:c r="E110" s="67"/>
      <x:c r="F110" s="89"/>
      <x:c r="G110" s="89"/>
      <x:c r="H110" s="89"/>
      <x:c r="I110" s="89"/>
      <x:c r="J110" s="89"/>
      <x:c r="K110" s="109" t="str">
        <x:f>IF(C110="","",AVERAGE(F110:J110)/5)</x:f>
      </x:c>
      <x:c r="L110" s="107" t="str">
        <x:f>IF(K110="","",IF(K110&gt;=0.9,"Excelente",IF(K110&gt;=0.8,"Sólido",IF(K110&gt;=0.7,"Vigilar","En riesgo"))))</x:f>
      </x:c>
      <x:c r="M110" s="107" t="str">
        <x:f>IF(K110="","",IF(OR(K110&lt;'CONFIGURACIÓN'!$C$17,J110&lt;=2),"Requerido","Rutinario"))</x:f>
      </x:c>
      <x:c r="N110" s="107"/>
    </x:row>
    <x:row r="111">
      <x:c r="A111" s="67"/>
      <x:c r="B111" s="83"/>
      <x:c r="C111" s="67"/>
      <x:c r="D111" s="67"/>
      <x:c r="E111" s="67"/>
      <x:c r="F111" s="89"/>
      <x:c r="G111" s="89"/>
      <x:c r="H111" s="89"/>
      <x:c r="I111" s="89"/>
      <x:c r="J111" s="89"/>
      <x:c r="K111" s="109" t="str">
        <x:f>IF(C111="","",AVERAGE(F111:J111)/5)</x:f>
      </x:c>
      <x:c r="L111" s="107" t="str">
        <x:f>IF(K111="","",IF(K111&gt;=0.9,"Excelente",IF(K111&gt;=0.8,"Sólido",IF(K111&gt;=0.7,"Vigilar","En riesgo"))))</x:f>
      </x:c>
      <x:c r="M111" s="107" t="str">
        <x:f>IF(K111="","",IF(OR(K111&lt;'CONFIGURACIÓN'!$C$17,J111&lt;=2),"Requerido","Rutinario"))</x:f>
      </x:c>
      <x:c r="N111" s="107"/>
    </x:row>
    <x:row r="112">
      <x:c r="A112" s="67"/>
      <x:c r="B112" s="83"/>
      <x:c r="C112" s="67"/>
      <x:c r="D112" s="67"/>
      <x:c r="E112" s="67"/>
      <x:c r="F112" s="89"/>
      <x:c r="G112" s="89"/>
      <x:c r="H112" s="89"/>
      <x:c r="I112" s="89"/>
      <x:c r="J112" s="89"/>
      <x:c r="K112" s="109" t="str">
        <x:f>IF(C112="","",AVERAGE(F112:J112)/5)</x:f>
      </x:c>
      <x:c r="L112" s="107" t="str">
        <x:f>IF(K112="","",IF(K112&gt;=0.9,"Excelente",IF(K112&gt;=0.8,"Sólido",IF(K112&gt;=0.7,"Vigilar","En riesgo"))))</x:f>
      </x:c>
      <x:c r="M112" s="107" t="str">
        <x:f>IF(K112="","",IF(OR(K112&lt;'CONFIGURACIÓN'!$C$17,J112&lt;=2),"Requerido","Rutinario"))</x:f>
      </x:c>
      <x:c r="N112" s="107"/>
    </x:row>
    <x:row r="113">
      <x:c r="A113" s="67"/>
      <x:c r="B113" s="83"/>
      <x:c r="C113" s="67"/>
      <x:c r="D113" s="67"/>
      <x:c r="E113" s="67"/>
      <x:c r="F113" s="89"/>
      <x:c r="G113" s="89"/>
      <x:c r="H113" s="89"/>
      <x:c r="I113" s="89"/>
      <x:c r="J113" s="89"/>
      <x:c r="K113" s="109" t="str">
        <x:f>IF(C113="","",AVERAGE(F113:J113)/5)</x:f>
      </x:c>
      <x:c r="L113" s="107" t="str">
        <x:f>IF(K113="","",IF(K113&gt;=0.9,"Excelente",IF(K113&gt;=0.8,"Sólido",IF(K113&gt;=0.7,"Vigilar","En riesgo"))))</x:f>
      </x:c>
      <x:c r="M113" s="107" t="str">
        <x:f>IF(K113="","",IF(OR(K113&lt;'CONFIGURACIÓN'!$C$17,J113&lt;=2),"Requerido","Rutinario"))</x:f>
      </x:c>
      <x:c r="N113" s="107"/>
    </x:row>
    <x:row r="114">
      <x:c r="A114" s="67"/>
      <x:c r="B114" s="83"/>
      <x:c r="C114" s="67"/>
      <x:c r="D114" s="67"/>
      <x:c r="E114" s="67"/>
      <x:c r="F114" s="89"/>
      <x:c r="G114" s="89"/>
      <x:c r="H114" s="89"/>
      <x:c r="I114" s="89"/>
      <x:c r="J114" s="89"/>
      <x:c r="K114" s="109" t="str">
        <x:f>IF(C114="","",AVERAGE(F114:J114)/5)</x:f>
      </x:c>
      <x:c r="L114" s="107" t="str">
        <x:f>IF(K114="","",IF(K114&gt;=0.9,"Excelente",IF(K114&gt;=0.8,"Sólido",IF(K114&gt;=0.7,"Vigilar","En riesgo"))))</x:f>
      </x:c>
      <x:c r="M114" s="107" t="str">
        <x:f>IF(K114="","",IF(OR(K114&lt;'CONFIGURACIÓN'!$C$17,J114&lt;=2),"Requerido","Rutinario"))</x:f>
      </x:c>
      <x:c r="N114" s="107"/>
    </x:row>
    <x:row r="115">
      <x:c r="A115" s="67"/>
      <x:c r="B115" s="83"/>
      <x:c r="C115" s="67"/>
      <x:c r="D115" s="67"/>
      <x:c r="E115" s="67"/>
      <x:c r="F115" s="89"/>
      <x:c r="G115" s="89"/>
      <x:c r="H115" s="89"/>
      <x:c r="I115" s="89"/>
      <x:c r="J115" s="89"/>
      <x:c r="K115" s="109" t="str">
        <x:f>IF(C115="","",AVERAGE(F115:J115)/5)</x:f>
      </x:c>
      <x:c r="L115" s="107" t="str">
        <x:f>IF(K115="","",IF(K115&gt;=0.9,"Excelente",IF(K115&gt;=0.8,"Sólido",IF(K115&gt;=0.7,"Vigilar","En riesgo"))))</x:f>
      </x:c>
      <x:c r="M115" s="107" t="str">
        <x:f>IF(K115="","",IF(OR(K115&lt;'CONFIGURACIÓN'!$C$17,J115&lt;=2),"Requerido","Rutinario"))</x:f>
      </x:c>
      <x:c r="N115" s="107"/>
    </x:row>
    <x:row r="116">
      <x:c r="A116" s="67"/>
      <x:c r="B116" s="83"/>
      <x:c r="C116" s="67"/>
      <x:c r="D116" s="67"/>
      <x:c r="E116" s="67"/>
      <x:c r="F116" s="89"/>
      <x:c r="G116" s="89"/>
      <x:c r="H116" s="89"/>
      <x:c r="I116" s="89"/>
      <x:c r="J116" s="89"/>
      <x:c r="K116" s="109" t="str">
        <x:f>IF(C116="","",AVERAGE(F116:J116)/5)</x:f>
      </x:c>
      <x:c r="L116" s="107" t="str">
        <x:f>IF(K116="","",IF(K116&gt;=0.9,"Excelente",IF(K116&gt;=0.8,"Sólido",IF(K116&gt;=0.7,"Vigilar","En riesgo"))))</x:f>
      </x:c>
      <x:c r="M116" s="107" t="str">
        <x:f>IF(K116="","",IF(OR(K116&lt;'CONFIGURACIÓN'!$C$17,J116&lt;=2),"Requerido","Rutinario"))</x:f>
      </x:c>
      <x:c r="N116" s="107"/>
    </x:row>
    <x:row r="117">
      <x:c r="A117" s="67"/>
      <x:c r="B117" s="83"/>
      <x:c r="C117" s="67"/>
      <x:c r="D117" s="67"/>
      <x:c r="E117" s="67"/>
      <x:c r="F117" s="89"/>
      <x:c r="G117" s="89"/>
      <x:c r="H117" s="89"/>
      <x:c r="I117" s="89"/>
      <x:c r="J117" s="89"/>
      <x:c r="K117" s="109" t="str">
        <x:f>IF(C117="","",AVERAGE(F117:J117)/5)</x:f>
      </x:c>
      <x:c r="L117" s="107" t="str">
        <x:f>IF(K117="","",IF(K117&gt;=0.9,"Excelente",IF(K117&gt;=0.8,"Sólido",IF(K117&gt;=0.7,"Vigilar","En riesgo"))))</x:f>
      </x:c>
      <x:c r="M117" s="107" t="str">
        <x:f>IF(K117="","",IF(OR(K117&lt;'CONFIGURACIÓN'!$C$17,J117&lt;=2),"Requerido","Rutinario"))</x:f>
      </x:c>
      <x:c r="N117" s="107"/>
    </x:row>
    <x:row r="118">
      <x:c r="A118" s="67"/>
      <x:c r="B118" s="83"/>
      <x:c r="C118" s="67"/>
      <x:c r="D118" s="67"/>
      <x:c r="E118" s="67"/>
      <x:c r="F118" s="89"/>
      <x:c r="G118" s="89"/>
      <x:c r="H118" s="89"/>
      <x:c r="I118" s="89"/>
      <x:c r="J118" s="89"/>
      <x:c r="K118" s="109" t="str">
        <x:f>IF(C118="","",AVERAGE(F118:J118)/5)</x:f>
      </x:c>
      <x:c r="L118" s="107" t="str">
        <x:f>IF(K118="","",IF(K118&gt;=0.9,"Excelente",IF(K118&gt;=0.8,"Sólido",IF(K118&gt;=0.7,"Vigilar","En riesgo"))))</x:f>
      </x:c>
      <x:c r="M118" s="107" t="str">
        <x:f>IF(K118="","",IF(OR(K118&lt;'CONFIGURACIÓN'!$C$17,J118&lt;=2),"Requerido","Rutinario"))</x:f>
      </x:c>
      <x:c r="N118" s="107"/>
    </x:row>
    <x:row r="119">
      <x:c r="A119" s="67"/>
      <x:c r="B119" s="83"/>
      <x:c r="C119" s="67"/>
      <x:c r="D119" s="67"/>
      <x:c r="E119" s="67"/>
      <x:c r="F119" s="89"/>
      <x:c r="G119" s="89"/>
      <x:c r="H119" s="89"/>
      <x:c r="I119" s="89"/>
      <x:c r="J119" s="89"/>
      <x:c r="K119" s="109" t="str">
        <x:f>IF(C119="","",AVERAGE(F119:J119)/5)</x:f>
      </x:c>
      <x:c r="L119" s="107" t="str">
        <x:f>IF(K119="","",IF(K119&gt;=0.9,"Excelente",IF(K119&gt;=0.8,"Sólido",IF(K119&gt;=0.7,"Vigilar","En riesgo"))))</x:f>
      </x:c>
      <x:c r="M119" s="107" t="str">
        <x:f>IF(K119="","",IF(OR(K119&lt;'CONFIGURACIÓN'!$C$17,J119&lt;=2),"Requerido","Rutinario"))</x:f>
      </x:c>
      <x:c r="N119" s="107"/>
    </x:row>
    <x:row r="120">
      <x:c r="A120" s="67"/>
      <x:c r="B120" s="83"/>
      <x:c r="C120" s="67"/>
      <x:c r="D120" s="67"/>
      <x:c r="E120" s="67"/>
      <x:c r="F120" s="89"/>
      <x:c r="G120" s="89"/>
      <x:c r="H120" s="89"/>
      <x:c r="I120" s="89"/>
      <x:c r="J120" s="89"/>
      <x:c r="K120" s="109" t="str">
        <x:f>IF(C120="","",AVERAGE(F120:J120)/5)</x:f>
      </x:c>
      <x:c r="L120" s="107" t="str">
        <x:f>IF(K120="","",IF(K120&gt;=0.9,"Excelente",IF(K120&gt;=0.8,"Sólido",IF(K120&gt;=0.7,"Vigilar","En riesgo"))))</x:f>
      </x:c>
      <x:c r="M120" s="107" t="str">
        <x:f>IF(K120="","",IF(OR(K120&lt;'CONFIGURACIÓN'!$C$17,J120&lt;=2),"Requerido","Rutinario"))</x:f>
      </x:c>
      <x:c r="N120" s="107"/>
    </x:row>
    <x:row r="121">
      <x:c r="A121" s="67"/>
      <x:c r="B121" s="83"/>
      <x:c r="C121" s="67"/>
      <x:c r="D121" s="67"/>
      <x:c r="E121" s="67"/>
      <x:c r="F121" s="89"/>
      <x:c r="G121" s="89"/>
      <x:c r="H121" s="89"/>
      <x:c r="I121" s="89"/>
      <x:c r="J121" s="89"/>
      <x:c r="K121" s="109" t="str">
        <x:f>IF(C121="","",AVERAGE(F121:J121)/5)</x:f>
      </x:c>
      <x:c r="L121" s="107" t="str">
        <x:f>IF(K121="","",IF(K121&gt;=0.9,"Excelente",IF(K121&gt;=0.8,"Sólido",IF(K121&gt;=0.7,"Vigilar","En riesgo"))))</x:f>
      </x:c>
      <x:c r="M121" s="107" t="str">
        <x:f>IF(K121="","",IF(OR(K121&lt;'CONFIGURACIÓN'!$C$17,J121&lt;=2),"Requerido","Rutinario"))</x:f>
      </x:c>
      <x:c r="N121" s="107"/>
    </x:row>
    <x:row r="122">
      <x:c r="A122" s="67"/>
      <x:c r="B122" s="83"/>
      <x:c r="C122" s="67"/>
      <x:c r="D122" s="67"/>
      <x:c r="E122" s="67"/>
      <x:c r="F122" s="89"/>
      <x:c r="G122" s="89"/>
      <x:c r="H122" s="89"/>
      <x:c r="I122" s="89"/>
      <x:c r="J122" s="89"/>
      <x:c r="K122" s="109" t="str">
        <x:f>IF(C122="","",AVERAGE(F122:J122)/5)</x:f>
      </x:c>
      <x:c r="L122" s="107" t="str">
        <x:f>IF(K122="","",IF(K122&gt;=0.9,"Excelente",IF(K122&gt;=0.8,"Sólido",IF(K122&gt;=0.7,"Vigilar","En riesgo"))))</x:f>
      </x:c>
      <x:c r="M122" s="107" t="str">
        <x:f>IF(K122="","",IF(OR(K122&lt;'CONFIGURACIÓN'!$C$17,J122&lt;=2),"Requerido","Rutinario"))</x:f>
      </x:c>
      <x:c r="N122" s="107"/>
    </x:row>
    <x:row r="123">
      <x:c r="A123" s="67"/>
      <x:c r="B123" s="83"/>
      <x:c r="C123" s="67"/>
      <x:c r="D123" s="67"/>
      <x:c r="E123" s="67"/>
      <x:c r="F123" s="89"/>
      <x:c r="G123" s="89"/>
      <x:c r="H123" s="89"/>
      <x:c r="I123" s="89"/>
      <x:c r="J123" s="89"/>
      <x:c r="K123" s="109" t="str">
        <x:f>IF(C123="","",AVERAGE(F123:J123)/5)</x:f>
      </x:c>
      <x:c r="L123" s="107" t="str">
        <x:f>IF(K123="","",IF(K123&gt;=0.9,"Excelente",IF(K123&gt;=0.8,"Sólido",IF(K123&gt;=0.7,"Vigilar","En riesgo"))))</x:f>
      </x:c>
      <x:c r="M123" s="107" t="str">
        <x:f>IF(K123="","",IF(OR(K123&lt;'CONFIGURACIÓN'!$C$17,J123&lt;=2),"Requerido","Rutinario"))</x:f>
      </x:c>
      <x:c r="N123" s="107"/>
    </x:row>
    <x:row r="124">
      <x:c r="A124" s="67"/>
      <x:c r="B124" s="83"/>
      <x:c r="C124" s="67"/>
      <x:c r="D124" s="67"/>
      <x:c r="E124" s="67"/>
      <x:c r="F124" s="89"/>
      <x:c r="G124" s="89"/>
      <x:c r="H124" s="89"/>
      <x:c r="I124" s="89"/>
      <x:c r="J124" s="89"/>
      <x:c r="K124" s="109" t="str">
        <x:f>IF(C124="","",AVERAGE(F124:J124)/5)</x:f>
      </x:c>
      <x:c r="L124" s="107" t="str">
        <x:f>IF(K124="","",IF(K124&gt;=0.9,"Excelente",IF(K124&gt;=0.8,"Sólido",IF(K124&gt;=0.7,"Vigilar","En riesgo"))))</x:f>
      </x:c>
      <x:c r="M124" s="107" t="str">
        <x:f>IF(K124="","",IF(OR(K124&lt;'CONFIGURACIÓN'!$C$17,J124&lt;=2),"Requerido","Rutinario"))</x:f>
      </x:c>
      <x:c r="N124" s="107"/>
    </x:row>
    <x:row r="125">
      <x:c r="A125" s="67"/>
      <x:c r="B125" s="83"/>
      <x:c r="C125" s="67"/>
      <x:c r="D125" s="67"/>
      <x:c r="E125" s="67"/>
      <x:c r="F125" s="89"/>
      <x:c r="G125" s="89"/>
      <x:c r="H125" s="89"/>
      <x:c r="I125" s="89"/>
      <x:c r="J125" s="89"/>
      <x:c r="K125" s="109" t="str">
        <x:f>IF(C125="","",AVERAGE(F125:J125)/5)</x:f>
      </x:c>
      <x:c r="L125" s="107" t="str">
        <x:f>IF(K125="","",IF(K125&gt;=0.9,"Excelente",IF(K125&gt;=0.8,"Sólido",IF(K125&gt;=0.7,"Vigilar","En riesgo"))))</x:f>
      </x:c>
      <x:c r="M125" s="107" t="str">
        <x:f>IF(K125="","",IF(OR(K125&lt;'CONFIGURACIÓN'!$C$17,J125&lt;=2),"Requerido","Rutinario"))</x:f>
      </x:c>
      <x:c r="N125" s="107"/>
    </x:row>
    <x:row r="126">
      <x:c r="A126" s="67"/>
      <x:c r="B126" s="83"/>
      <x:c r="C126" s="67"/>
      <x:c r="D126" s="67"/>
      <x:c r="E126" s="67"/>
      <x:c r="F126" s="89"/>
      <x:c r="G126" s="89"/>
      <x:c r="H126" s="89"/>
      <x:c r="I126" s="89"/>
      <x:c r="J126" s="89"/>
      <x:c r="K126" s="109" t="str">
        <x:f>IF(C126="","",AVERAGE(F126:J126)/5)</x:f>
      </x:c>
      <x:c r="L126" s="107" t="str">
        <x:f>IF(K126="","",IF(K126&gt;=0.9,"Excelente",IF(K126&gt;=0.8,"Sólido",IF(K126&gt;=0.7,"Vigilar","En riesgo"))))</x:f>
      </x:c>
      <x:c r="M126" s="107" t="str">
        <x:f>IF(K126="","",IF(OR(K126&lt;'CONFIGURACIÓN'!$C$17,J126&lt;=2),"Requerido","Rutinario"))</x:f>
      </x:c>
      <x:c r="N126" s="107"/>
    </x:row>
    <x:row r="127">
      <x:c r="A127" s="67"/>
      <x:c r="B127" s="83"/>
      <x:c r="C127" s="67"/>
      <x:c r="D127" s="67"/>
      <x:c r="E127" s="67"/>
      <x:c r="F127" s="89"/>
      <x:c r="G127" s="89"/>
      <x:c r="H127" s="89"/>
      <x:c r="I127" s="89"/>
      <x:c r="J127" s="89"/>
      <x:c r="K127" s="109" t="str">
        <x:f>IF(C127="","",AVERAGE(F127:J127)/5)</x:f>
      </x:c>
      <x:c r="L127" s="107" t="str">
        <x:f>IF(K127="","",IF(K127&gt;=0.9,"Excelente",IF(K127&gt;=0.8,"Sólido",IF(K127&gt;=0.7,"Vigilar","En riesgo"))))</x:f>
      </x:c>
      <x:c r="M127" s="107" t="str">
        <x:f>IF(K127="","",IF(OR(K127&lt;'CONFIGURACIÓN'!$C$17,J127&lt;=2),"Requerido","Rutinario"))</x:f>
      </x:c>
      <x:c r="N127" s="107"/>
    </x:row>
    <x:row r="128">
      <x:c r="A128" s="67"/>
      <x:c r="B128" s="83"/>
      <x:c r="C128" s="67"/>
      <x:c r="D128" s="67"/>
      <x:c r="E128" s="67"/>
      <x:c r="F128" s="89"/>
      <x:c r="G128" s="89"/>
      <x:c r="H128" s="89"/>
      <x:c r="I128" s="89"/>
      <x:c r="J128" s="89"/>
      <x:c r="K128" s="109" t="str">
        <x:f>IF(C128="","",AVERAGE(F128:J128)/5)</x:f>
      </x:c>
      <x:c r="L128" s="107" t="str">
        <x:f>IF(K128="","",IF(K128&gt;=0.9,"Excelente",IF(K128&gt;=0.8,"Sólido",IF(K128&gt;=0.7,"Vigilar","En riesgo"))))</x:f>
      </x:c>
      <x:c r="M128" s="107" t="str">
        <x:f>IF(K128="","",IF(OR(K128&lt;'CONFIGURACIÓN'!$C$17,J128&lt;=2),"Requerido","Rutinario"))</x:f>
      </x:c>
      <x:c r="N128" s="107"/>
    </x:row>
    <x:row r="129">
      <x:c r="A129" s="67"/>
      <x:c r="B129" s="83"/>
      <x:c r="C129" s="67"/>
      <x:c r="D129" s="67"/>
      <x:c r="E129" s="67"/>
      <x:c r="F129" s="89"/>
      <x:c r="G129" s="89"/>
      <x:c r="H129" s="89"/>
      <x:c r="I129" s="89"/>
      <x:c r="J129" s="89"/>
      <x:c r="K129" s="109" t="str">
        <x:f>IF(C129="","",AVERAGE(F129:J129)/5)</x:f>
      </x:c>
      <x:c r="L129" s="107" t="str">
        <x:f>IF(K129="","",IF(K129&gt;=0.9,"Excelente",IF(K129&gt;=0.8,"Sólido",IF(K129&gt;=0.7,"Vigilar","En riesgo"))))</x:f>
      </x:c>
      <x:c r="M129" s="107" t="str">
        <x:f>IF(K129="","",IF(OR(K129&lt;'CONFIGURACIÓN'!$C$17,J129&lt;=2),"Requerido","Rutinario"))</x:f>
      </x:c>
      <x:c r="N129" s="107"/>
    </x:row>
    <x:row r="130">
      <x:c r="A130" s="67"/>
      <x:c r="B130" s="83"/>
      <x:c r="C130" s="67"/>
      <x:c r="D130" s="67"/>
      <x:c r="E130" s="67"/>
      <x:c r="F130" s="89"/>
      <x:c r="G130" s="89"/>
      <x:c r="H130" s="89"/>
      <x:c r="I130" s="89"/>
      <x:c r="J130" s="89"/>
      <x:c r="K130" s="109" t="str">
        <x:f>IF(C130="","",AVERAGE(F130:J130)/5)</x:f>
      </x:c>
      <x:c r="L130" s="107" t="str">
        <x:f>IF(K130="","",IF(K130&gt;=0.9,"Excelente",IF(K130&gt;=0.8,"Sólido",IF(K130&gt;=0.7,"Vigilar","En riesgo"))))</x:f>
      </x:c>
      <x:c r="M130" s="107" t="str">
        <x:f>IF(K130="","",IF(OR(K130&lt;'CONFIGURACIÓN'!$C$17,J130&lt;=2),"Requerido","Rutinario"))</x:f>
      </x:c>
      <x:c r="N130" s="107"/>
    </x:row>
    <x:row r="131">
      <x:c r="A131" s="67"/>
      <x:c r="B131" s="83"/>
      <x:c r="C131" s="67"/>
      <x:c r="D131" s="67"/>
      <x:c r="E131" s="67"/>
      <x:c r="F131" s="89"/>
      <x:c r="G131" s="89"/>
      <x:c r="H131" s="89"/>
      <x:c r="I131" s="89"/>
      <x:c r="J131" s="89"/>
      <x:c r="K131" s="109" t="str">
        <x:f>IF(C131="","",AVERAGE(F131:J131)/5)</x:f>
      </x:c>
      <x:c r="L131" s="107" t="str">
        <x:f>IF(K131="","",IF(K131&gt;=0.9,"Excelente",IF(K131&gt;=0.8,"Sólido",IF(K131&gt;=0.7,"Vigilar","En riesgo"))))</x:f>
      </x:c>
      <x:c r="M131" s="107" t="str">
        <x:f>IF(K131="","",IF(OR(K131&lt;'CONFIGURACIÓN'!$C$17,J131&lt;=2),"Requerido","Rutinario"))</x:f>
      </x:c>
      <x:c r="N131" s="107"/>
    </x:row>
    <x:row r="132">
      <x:c r="A132" s="67"/>
      <x:c r="B132" s="83"/>
      <x:c r="C132" s="67"/>
      <x:c r="D132" s="67"/>
      <x:c r="E132" s="67"/>
      <x:c r="F132" s="89"/>
      <x:c r="G132" s="89"/>
      <x:c r="H132" s="89"/>
      <x:c r="I132" s="89"/>
      <x:c r="J132" s="89"/>
      <x:c r="K132" s="109" t="str">
        <x:f>IF(C132="","",AVERAGE(F132:J132)/5)</x:f>
      </x:c>
      <x:c r="L132" s="107" t="str">
        <x:f>IF(K132="","",IF(K132&gt;=0.9,"Excelente",IF(K132&gt;=0.8,"Sólido",IF(K132&gt;=0.7,"Vigilar","En riesgo"))))</x:f>
      </x:c>
      <x:c r="M132" s="107" t="str">
        <x:f>IF(K132="","",IF(OR(K132&lt;'CONFIGURACIÓN'!$C$17,J132&lt;=2),"Requerido","Rutinario"))</x:f>
      </x:c>
      <x:c r="N132" s="107"/>
    </x:row>
    <x:row r="133">
      <x:c r="A133" s="67"/>
      <x:c r="B133" s="83"/>
      <x:c r="C133" s="67"/>
      <x:c r="D133" s="67"/>
      <x:c r="E133" s="67"/>
      <x:c r="F133" s="89"/>
      <x:c r="G133" s="89"/>
      <x:c r="H133" s="89"/>
      <x:c r="I133" s="89"/>
      <x:c r="J133" s="89"/>
      <x:c r="K133" s="109" t="str">
        <x:f>IF(C133="","",AVERAGE(F133:J133)/5)</x:f>
      </x:c>
      <x:c r="L133" s="107" t="str">
        <x:f>IF(K133="","",IF(K133&gt;=0.9,"Excelente",IF(K133&gt;=0.8,"Sólido",IF(K133&gt;=0.7,"Vigilar","En riesgo"))))</x:f>
      </x:c>
      <x:c r="M133" s="107" t="str">
        <x:f>IF(K133="","",IF(OR(K133&lt;'CONFIGURACIÓN'!$C$17,J133&lt;=2),"Requerido","Rutinario"))</x:f>
      </x:c>
      <x:c r="N133" s="107"/>
    </x:row>
    <x:row r="134">
      <x:c r="A134" s="67"/>
      <x:c r="B134" s="83"/>
      <x:c r="C134" s="67"/>
      <x:c r="D134" s="67"/>
      <x:c r="E134" s="67"/>
      <x:c r="F134" s="89"/>
      <x:c r="G134" s="89"/>
      <x:c r="H134" s="89"/>
      <x:c r="I134" s="89"/>
      <x:c r="J134" s="89"/>
      <x:c r="K134" s="109" t="str">
        <x:f>IF(C134="","",AVERAGE(F134:J134)/5)</x:f>
      </x:c>
      <x:c r="L134" s="107" t="str">
        <x:f>IF(K134="","",IF(K134&gt;=0.9,"Excelente",IF(K134&gt;=0.8,"Sólido",IF(K134&gt;=0.7,"Vigilar","En riesgo"))))</x:f>
      </x:c>
      <x:c r="M134" s="107" t="str">
        <x:f>IF(K134="","",IF(OR(K134&lt;'CONFIGURACIÓN'!$C$17,J134&lt;=2),"Requerido","Rutinario"))</x:f>
      </x:c>
      <x:c r="N134" s="107"/>
    </x:row>
    <x:row r="135">
      <x:c r="A135" s="67"/>
      <x:c r="B135" s="83"/>
      <x:c r="C135" s="67"/>
      <x:c r="D135" s="67"/>
      <x:c r="E135" s="67"/>
      <x:c r="F135" s="89"/>
      <x:c r="G135" s="89"/>
      <x:c r="H135" s="89"/>
      <x:c r="I135" s="89"/>
      <x:c r="J135" s="89"/>
      <x:c r="K135" s="109" t="str">
        <x:f>IF(C135="","",AVERAGE(F135:J135)/5)</x:f>
      </x:c>
      <x:c r="L135" s="107" t="str">
        <x:f>IF(K135="","",IF(K135&gt;=0.9,"Excelente",IF(K135&gt;=0.8,"Sólido",IF(K135&gt;=0.7,"Vigilar","En riesgo"))))</x:f>
      </x:c>
      <x:c r="M135" s="107" t="str">
        <x:f>IF(K135="","",IF(OR(K135&lt;'CONFIGURACIÓN'!$C$17,J135&lt;=2),"Requerido","Rutinario"))</x:f>
      </x:c>
      <x:c r="N135" s="107"/>
    </x:row>
    <x:row r="136">
      <x:c r="A136" s="67"/>
      <x:c r="B136" s="83"/>
      <x:c r="C136" s="67"/>
      <x:c r="D136" s="67"/>
      <x:c r="E136" s="67"/>
      <x:c r="F136" s="89"/>
      <x:c r="G136" s="89"/>
      <x:c r="H136" s="89"/>
      <x:c r="I136" s="89"/>
      <x:c r="J136" s="89"/>
      <x:c r="K136" s="109" t="str">
        <x:f>IF(C136="","",AVERAGE(F136:J136)/5)</x:f>
      </x:c>
      <x:c r="L136" s="107" t="str">
        <x:f>IF(K136="","",IF(K136&gt;=0.9,"Excelente",IF(K136&gt;=0.8,"Sólido",IF(K136&gt;=0.7,"Vigilar","En riesgo"))))</x:f>
      </x:c>
      <x:c r="M136" s="107" t="str">
        <x:f>IF(K136="","",IF(OR(K136&lt;'CONFIGURACIÓN'!$C$17,J136&lt;=2),"Requerido","Rutinario"))</x:f>
      </x:c>
      <x:c r="N136" s="107"/>
    </x:row>
    <x:row r="137">
      <x:c r="A137" s="67"/>
      <x:c r="B137" s="83"/>
      <x:c r="C137" s="67"/>
      <x:c r="D137" s="67"/>
      <x:c r="E137" s="67"/>
      <x:c r="F137" s="89"/>
      <x:c r="G137" s="89"/>
      <x:c r="H137" s="89"/>
      <x:c r="I137" s="89"/>
      <x:c r="J137" s="89"/>
      <x:c r="K137" s="109" t="str">
        <x:f>IF(C137="","",AVERAGE(F137:J137)/5)</x:f>
      </x:c>
      <x:c r="L137" s="107" t="str">
        <x:f>IF(K137="","",IF(K137&gt;=0.9,"Excelente",IF(K137&gt;=0.8,"Sólido",IF(K137&gt;=0.7,"Vigilar","En riesgo"))))</x:f>
      </x:c>
      <x:c r="M137" s="107" t="str">
        <x:f>IF(K137="","",IF(OR(K137&lt;'CONFIGURACIÓN'!$C$17,J137&lt;=2),"Requerido","Rutinario"))</x:f>
      </x:c>
      <x:c r="N137" s="107"/>
    </x:row>
    <x:row r="138">
      <x:c r="A138" s="67"/>
      <x:c r="B138" s="83"/>
      <x:c r="C138" s="67"/>
      <x:c r="D138" s="67"/>
      <x:c r="E138" s="67"/>
      <x:c r="F138" s="89"/>
      <x:c r="G138" s="89"/>
      <x:c r="H138" s="89"/>
      <x:c r="I138" s="89"/>
      <x:c r="J138" s="89"/>
      <x:c r="K138" s="109" t="str">
        <x:f>IF(C138="","",AVERAGE(F138:J138)/5)</x:f>
      </x:c>
      <x:c r="L138" s="107" t="str">
        <x:f>IF(K138="","",IF(K138&gt;=0.9,"Excelente",IF(K138&gt;=0.8,"Sólido",IF(K138&gt;=0.7,"Vigilar","En riesgo"))))</x:f>
      </x:c>
      <x:c r="M138" s="107" t="str">
        <x:f>IF(K138="","",IF(OR(K138&lt;'CONFIGURACIÓN'!$C$17,J138&lt;=2),"Requerido","Rutinario"))</x:f>
      </x:c>
      <x:c r="N138" s="107"/>
    </x:row>
    <x:row r="139">
      <x:c r="A139" s="67"/>
      <x:c r="B139" s="83"/>
      <x:c r="C139" s="67"/>
      <x:c r="D139" s="67"/>
      <x:c r="E139" s="67"/>
      <x:c r="F139" s="89"/>
      <x:c r="G139" s="89"/>
      <x:c r="H139" s="89"/>
      <x:c r="I139" s="89"/>
      <x:c r="J139" s="89"/>
      <x:c r="K139" s="109" t="str">
        <x:f>IF(C139="","",AVERAGE(F139:J139)/5)</x:f>
      </x:c>
      <x:c r="L139" s="107" t="str">
        <x:f>IF(K139="","",IF(K139&gt;=0.9,"Excelente",IF(K139&gt;=0.8,"Sólido",IF(K139&gt;=0.7,"Vigilar","En riesgo"))))</x:f>
      </x:c>
      <x:c r="M139" s="107" t="str">
        <x:f>IF(K139="","",IF(OR(K139&lt;'CONFIGURACIÓN'!$C$17,J139&lt;=2),"Requerido","Rutinario"))</x:f>
      </x:c>
      <x:c r="N139" s="107"/>
    </x:row>
    <x:row r="140">
      <x:c r="A140" s="67"/>
      <x:c r="B140" s="83"/>
      <x:c r="C140" s="67"/>
      <x:c r="D140" s="67"/>
      <x:c r="E140" s="67"/>
      <x:c r="F140" s="89"/>
      <x:c r="G140" s="89"/>
      <x:c r="H140" s="89"/>
      <x:c r="I140" s="89"/>
      <x:c r="J140" s="89"/>
      <x:c r="K140" s="109" t="str">
        <x:f>IF(C140="","",AVERAGE(F140:J140)/5)</x:f>
      </x:c>
      <x:c r="L140" s="107" t="str">
        <x:f>IF(K140="","",IF(K140&gt;=0.9,"Excelente",IF(K140&gt;=0.8,"Sólido",IF(K140&gt;=0.7,"Vigilar","En riesgo"))))</x:f>
      </x:c>
      <x:c r="M140" s="107" t="str">
        <x:f>IF(K140="","",IF(OR(K140&lt;'CONFIGURACIÓN'!$C$17,J140&lt;=2),"Requerido","Rutinario"))</x:f>
      </x:c>
      <x:c r="N140" s="107"/>
    </x:row>
    <x:row r="141">
      <x:c r="A141" s="67"/>
      <x:c r="B141" s="83"/>
      <x:c r="C141" s="67"/>
      <x:c r="D141" s="67"/>
      <x:c r="E141" s="67"/>
      <x:c r="F141" s="89"/>
      <x:c r="G141" s="89"/>
      <x:c r="H141" s="89"/>
      <x:c r="I141" s="89"/>
      <x:c r="J141" s="89"/>
      <x:c r="K141" s="109" t="str">
        <x:f>IF(C141="","",AVERAGE(F141:J141)/5)</x:f>
      </x:c>
      <x:c r="L141" s="107" t="str">
        <x:f>IF(K141="","",IF(K141&gt;=0.9,"Excelente",IF(K141&gt;=0.8,"Sólido",IF(K141&gt;=0.7,"Vigilar","En riesgo"))))</x:f>
      </x:c>
      <x:c r="M141" s="107" t="str">
        <x:f>IF(K141="","",IF(OR(K141&lt;'CONFIGURACIÓN'!$C$17,J141&lt;=2),"Requerido","Rutinario"))</x:f>
      </x:c>
      <x:c r="N141" s="107"/>
    </x:row>
    <x:row r="142">
      <x:c r="A142" s="67"/>
      <x:c r="B142" s="83"/>
      <x:c r="C142" s="67"/>
      <x:c r="D142" s="67"/>
      <x:c r="E142" s="67"/>
      <x:c r="F142" s="89"/>
      <x:c r="G142" s="89"/>
      <x:c r="H142" s="89"/>
      <x:c r="I142" s="89"/>
      <x:c r="J142" s="89"/>
      <x:c r="K142" s="109" t="str">
        <x:f>IF(C142="","",AVERAGE(F142:J142)/5)</x:f>
      </x:c>
      <x:c r="L142" s="107" t="str">
        <x:f>IF(K142="","",IF(K142&gt;=0.9,"Excelente",IF(K142&gt;=0.8,"Sólido",IF(K142&gt;=0.7,"Vigilar","En riesgo"))))</x:f>
      </x:c>
      <x:c r="M142" s="107" t="str">
        <x:f>IF(K142="","",IF(OR(K142&lt;'CONFIGURACIÓN'!$C$17,J142&lt;=2),"Requerido","Rutinario"))</x:f>
      </x:c>
      <x:c r="N142" s="107"/>
    </x:row>
    <x:row r="143">
      <x:c r="A143" s="67"/>
      <x:c r="B143" s="83"/>
      <x:c r="C143" s="67"/>
      <x:c r="D143" s="67"/>
      <x:c r="E143" s="67"/>
      <x:c r="F143" s="89"/>
      <x:c r="G143" s="89"/>
      <x:c r="H143" s="89"/>
      <x:c r="I143" s="89"/>
      <x:c r="J143" s="89"/>
      <x:c r="K143" s="109" t="str">
        <x:f>IF(C143="","",AVERAGE(F143:J143)/5)</x:f>
      </x:c>
      <x:c r="L143" s="107" t="str">
        <x:f>IF(K143="","",IF(K143&gt;=0.9,"Excelente",IF(K143&gt;=0.8,"Sólido",IF(K143&gt;=0.7,"Vigilar","En riesgo"))))</x:f>
      </x:c>
      <x:c r="M143" s="107" t="str">
        <x:f>IF(K143="","",IF(OR(K143&lt;'CONFIGURACIÓN'!$C$17,J143&lt;=2),"Requerido","Rutinario"))</x:f>
      </x:c>
      <x:c r="N143" s="107"/>
    </x:row>
    <x:row r="144">
      <x:c r="A144" s="67"/>
      <x:c r="B144" s="83"/>
      <x:c r="C144" s="67"/>
      <x:c r="D144" s="67"/>
      <x:c r="E144" s="67"/>
      <x:c r="F144" s="89"/>
      <x:c r="G144" s="89"/>
      <x:c r="H144" s="89"/>
      <x:c r="I144" s="89"/>
      <x:c r="J144" s="89"/>
      <x:c r="K144" s="109" t="str">
        <x:f>IF(C144="","",AVERAGE(F144:J144)/5)</x:f>
      </x:c>
      <x:c r="L144" s="107" t="str">
        <x:f>IF(K144="","",IF(K144&gt;=0.9,"Excelente",IF(K144&gt;=0.8,"Sólido",IF(K144&gt;=0.7,"Vigilar","En riesgo"))))</x:f>
      </x:c>
      <x:c r="M144" s="107" t="str">
        <x:f>IF(K144="","",IF(OR(K144&lt;'CONFIGURACIÓN'!$C$17,J144&lt;=2),"Requerido","Rutinario"))</x:f>
      </x:c>
      <x:c r="N144" s="107"/>
    </x:row>
    <x:row r="145">
      <x:c r="A145" s="67"/>
      <x:c r="B145" s="83"/>
      <x:c r="C145" s="67"/>
      <x:c r="D145" s="67"/>
      <x:c r="E145" s="67"/>
      <x:c r="F145" s="89"/>
      <x:c r="G145" s="89"/>
      <x:c r="H145" s="89"/>
      <x:c r="I145" s="89"/>
      <x:c r="J145" s="89"/>
      <x:c r="K145" s="109" t="str">
        <x:f>IF(C145="","",AVERAGE(F145:J145)/5)</x:f>
      </x:c>
      <x:c r="L145" s="107" t="str">
        <x:f>IF(K145="","",IF(K145&gt;=0.9,"Excelente",IF(K145&gt;=0.8,"Sólido",IF(K145&gt;=0.7,"Vigilar","En riesgo"))))</x:f>
      </x:c>
      <x:c r="M145" s="107" t="str">
        <x:f>IF(K145="","",IF(OR(K145&lt;'CONFIGURACIÓN'!$C$17,J145&lt;=2),"Requerido","Rutinario"))</x:f>
      </x:c>
      <x:c r="N145" s="107"/>
    </x:row>
    <x:row r="146">
      <x:c r="A146" s="67"/>
      <x:c r="B146" s="83"/>
      <x:c r="C146" s="67"/>
      <x:c r="D146" s="67"/>
      <x:c r="E146" s="67"/>
      <x:c r="F146" s="89"/>
      <x:c r="G146" s="89"/>
      <x:c r="H146" s="89"/>
      <x:c r="I146" s="89"/>
      <x:c r="J146" s="89"/>
      <x:c r="K146" s="109" t="str">
        <x:f>IF(C146="","",AVERAGE(F146:J146)/5)</x:f>
      </x:c>
      <x:c r="L146" s="107" t="str">
        <x:f>IF(K146="","",IF(K146&gt;=0.9,"Excelente",IF(K146&gt;=0.8,"Sólido",IF(K146&gt;=0.7,"Vigilar","En riesgo"))))</x:f>
      </x:c>
      <x:c r="M146" s="107" t="str">
        <x:f>IF(K146="","",IF(OR(K146&lt;'CONFIGURACIÓN'!$C$17,J146&lt;=2),"Requerido","Rutinario"))</x:f>
      </x:c>
      <x:c r="N146" s="107"/>
    </x:row>
    <x:row r="147">
      <x:c r="A147" s="67"/>
      <x:c r="B147" s="83"/>
      <x:c r="C147" s="67"/>
      <x:c r="D147" s="67"/>
      <x:c r="E147" s="67"/>
      <x:c r="F147" s="89"/>
      <x:c r="G147" s="89"/>
      <x:c r="H147" s="89"/>
      <x:c r="I147" s="89"/>
      <x:c r="J147" s="89"/>
      <x:c r="K147" s="109" t="str">
        <x:f>IF(C147="","",AVERAGE(F147:J147)/5)</x:f>
      </x:c>
      <x:c r="L147" s="107" t="str">
        <x:f>IF(K147="","",IF(K147&gt;=0.9,"Excelente",IF(K147&gt;=0.8,"Sólido",IF(K147&gt;=0.7,"Vigilar","En riesgo"))))</x:f>
      </x:c>
      <x:c r="M147" s="107" t="str">
        <x:f>IF(K147="","",IF(OR(K147&lt;'CONFIGURACIÓN'!$C$17,J147&lt;=2),"Requerido","Rutinario"))</x:f>
      </x:c>
      <x:c r="N147" s="107"/>
    </x:row>
    <x:row r="148">
      <x:c r="A148" s="67"/>
      <x:c r="B148" s="83"/>
      <x:c r="C148" s="67"/>
      <x:c r="D148" s="67"/>
      <x:c r="E148" s="67"/>
      <x:c r="F148" s="89"/>
      <x:c r="G148" s="89"/>
      <x:c r="H148" s="89"/>
      <x:c r="I148" s="89"/>
      <x:c r="J148" s="89"/>
      <x:c r="K148" s="109" t="str">
        <x:f>IF(C148="","",AVERAGE(F148:J148)/5)</x:f>
      </x:c>
      <x:c r="L148" s="107" t="str">
        <x:f>IF(K148="","",IF(K148&gt;=0.9,"Excelente",IF(K148&gt;=0.8,"Sólido",IF(K148&gt;=0.7,"Vigilar","En riesgo"))))</x:f>
      </x:c>
      <x:c r="M148" s="107" t="str">
        <x:f>IF(K148="","",IF(OR(K148&lt;'CONFIGURACIÓN'!$C$17,J148&lt;=2),"Requerido","Rutinario"))</x:f>
      </x:c>
      <x:c r="N148" s="107"/>
    </x:row>
    <x:row r="149">
      <x:c r="A149" s="67"/>
      <x:c r="B149" s="83"/>
      <x:c r="C149" s="67"/>
      <x:c r="D149" s="67"/>
      <x:c r="E149" s="67"/>
      <x:c r="F149" s="89"/>
      <x:c r="G149" s="89"/>
      <x:c r="H149" s="89"/>
      <x:c r="I149" s="89"/>
      <x:c r="J149" s="89"/>
      <x:c r="K149" s="109" t="str">
        <x:f>IF(C149="","",AVERAGE(F149:J149)/5)</x:f>
      </x:c>
      <x:c r="L149" s="107" t="str">
        <x:f>IF(K149="","",IF(K149&gt;=0.9,"Excelente",IF(K149&gt;=0.8,"Sólido",IF(K149&gt;=0.7,"Vigilar","En riesgo"))))</x:f>
      </x:c>
      <x:c r="M149" s="107" t="str">
        <x:f>IF(K149="","",IF(OR(K149&lt;'CONFIGURACIÓN'!$C$17,J149&lt;=2),"Requerido","Rutinario"))</x:f>
      </x:c>
      <x:c r="N149" s="107"/>
    </x:row>
    <x:row r="150">
      <x:c r="A150" s="67"/>
      <x:c r="B150" s="83"/>
      <x:c r="C150" s="67"/>
      <x:c r="D150" s="67"/>
      <x:c r="E150" s="67"/>
      <x:c r="F150" s="89"/>
      <x:c r="G150" s="89"/>
      <x:c r="H150" s="89"/>
      <x:c r="I150" s="89"/>
      <x:c r="J150" s="89"/>
      <x:c r="K150" s="109" t="str">
        <x:f>IF(C150="","",AVERAGE(F150:J150)/5)</x:f>
      </x:c>
      <x:c r="L150" s="107" t="str">
        <x:f>IF(K150="","",IF(K150&gt;=0.9,"Excelente",IF(K150&gt;=0.8,"Sólido",IF(K150&gt;=0.7,"Vigilar","En riesgo"))))</x:f>
      </x:c>
      <x:c r="M150" s="107" t="str">
        <x:f>IF(K150="","",IF(OR(K150&lt;'CONFIGURACIÓN'!$C$17,J150&lt;=2),"Requerido","Rutinario"))</x:f>
      </x:c>
      <x:c r="N150" s="107"/>
    </x:row>
    <x:row r="151">
      <x:c r="A151" s="67"/>
      <x:c r="B151" s="83"/>
      <x:c r="C151" s="67"/>
      <x:c r="D151" s="67"/>
      <x:c r="E151" s="67"/>
      <x:c r="F151" s="89"/>
      <x:c r="G151" s="89"/>
      <x:c r="H151" s="89"/>
      <x:c r="I151" s="89"/>
      <x:c r="J151" s="89"/>
      <x:c r="K151" s="109" t="str">
        <x:f>IF(C151="","",AVERAGE(F151:J151)/5)</x:f>
      </x:c>
      <x:c r="L151" s="107" t="str">
        <x:f>IF(K151="","",IF(K151&gt;=0.9,"Excelente",IF(K151&gt;=0.8,"Sólido",IF(K151&gt;=0.7,"Vigilar","En riesgo"))))</x:f>
      </x:c>
      <x:c r="M151" s="107" t="str">
        <x:f>IF(K151="","",IF(OR(K151&lt;'CONFIGURACIÓN'!$C$17,J151&lt;=2),"Requerido","Rutinario"))</x:f>
      </x:c>
      <x:c r="N151" s="107"/>
    </x:row>
    <x:row r="152">
      <x:c r="A152" s="67"/>
      <x:c r="B152" s="83"/>
      <x:c r="C152" s="67"/>
      <x:c r="D152" s="67"/>
      <x:c r="E152" s="67"/>
      <x:c r="F152" s="89"/>
      <x:c r="G152" s="89"/>
      <x:c r="H152" s="89"/>
      <x:c r="I152" s="89"/>
      <x:c r="J152" s="89"/>
      <x:c r="K152" s="109" t="str">
        <x:f>IF(C152="","",AVERAGE(F152:J152)/5)</x:f>
      </x:c>
      <x:c r="L152" s="107" t="str">
        <x:f>IF(K152="","",IF(K152&gt;=0.9,"Excelente",IF(K152&gt;=0.8,"Sólido",IF(K152&gt;=0.7,"Vigilar","En riesgo"))))</x:f>
      </x:c>
      <x:c r="M152" s="107" t="str">
        <x:f>IF(K152="","",IF(OR(K152&lt;'CONFIGURACIÓN'!$C$17,J152&lt;=2),"Requerido","Rutinario"))</x:f>
      </x:c>
      <x:c r="N152" s="107"/>
    </x:row>
    <x:row r="153">
      <x:c r="A153" s="67"/>
      <x:c r="B153" s="83"/>
      <x:c r="C153" s="67"/>
      <x:c r="D153" s="67"/>
      <x:c r="E153" s="67"/>
      <x:c r="F153" s="89"/>
      <x:c r="G153" s="89"/>
      <x:c r="H153" s="89"/>
      <x:c r="I153" s="89"/>
      <x:c r="J153" s="89"/>
      <x:c r="K153" s="109" t="str">
        <x:f>IF(C153="","",AVERAGE(F153:J153)/5)</x:f>
      </x:c>
      <x:c r="L153" s="107" t="str">
        <x:f>IF(K153="","",IF(K153&gt;=0.9,"Excelente",IF(K153&gt;=0.8,"Sólido",IF(K153&gt;=0.7,"Vigilar","En riesgo"))))</x:f>
      </x:c>
      <x:c r="M153" s="107" t="str">
        <x:f>IF(K153="","",IF(OR(K153&lt;'CONFIGURACIÓN'!$C$17,J153&lt;=2),"Requerido","Rutinario"))</x:f>
      </x:c>
      <x:c r="N153" s="107"/>
    </x:row>
    <x:row r="154">
      <x:c r="A154" s="67"/>
      <x:c r="B154" s="83"/>
      <x:c r="C154" s="67"/>
      <x:c r="D154" s="67"/>
      <x:c r="E154" s="67"/>
      <x:c r="F154" s="89"/>
      <x:c r="G154" s="89"/>
      <x:c r="H154" s="89"/>
      <x:c r="I154" s="89"/>
      <x:c r="J154" s="89"/>
      <x:c r="K154" s="109" t="str">
        <x:f>IF(C154="","",AVERAGE(F154:J154)/5)</x:f>
      </x:c>
      <x:c r="L154" s="107" t="str">
        <x:f>IF(K154="","",IF(K154&gt;=0.9,"Excelente",IF(K154&gt;=0.8,"Sólido",IF(K154&gt;=0.7,"Vigilar","En riesgo"))))</x:f>
      </x:c>
      <x:c r="M154" s="107" t="str">
        <x:f>IF(K154="","",IF(OR(K154&lt;'CONFIGURACIÓN'!$C$17,J154&lt;=2),"Requerido","Rutinario"))</x:f>
      </x:c>
      <x:c r="N154" s="107"/>
    </x:row>
    <x:row r="155">
      <x:c r="A155" s="67"/>
      <x:c r="B155" s="83"/>
      <x:c r="C155" s="67"/>
      <x:c r="D155" s="67"/>
      <x:c r="E155" s="67"/>
      <x:c r="F155" s="89"/>
      <x:c r="G155" s="89"/>
      <x:c r="H155" s="89"/>
      <x:c r="I155" s="89"/>
      <x:c r="J155" s="89"/>
      <x:c r="K155" s="109" t="str">
        <x:f>IF(C155="","",AVERAGE(F155:J155)/5)</x:f>
      </x:c>
      <x:c r="L155" s="107" t="str">
        <x:f>IF(K155="","",IF(K155&gt;=0.9,"Excelente",IF(K155&gt;=0.8,"Sólido",IF(K155&gt;=0.7,"Vigilar","En riesgo"))))</x:f>
      </x:c>
      <x:c r="M155" s="107" t="str">
        <x:f>IF(K155="","",IF(OR(K155&lt;'CONFIGURACIÓN'!$C$17,J155&lt;=2),"Requerido","Rutinario"))</x:f>
      </x:c>
      <x:c r="N155" s="107"/>
    </x:row>
    <x:row r="156">
      <x:c r="A156" s="67"/>
      <x:c r="B156" s="83"/>
      <x:c r="C156" s="67"/>
      <x:c r="D156" s="67"/>
      <x:c r="E156" s="67"/>
      <x:c r="F156" s="89"/>
      <x:c r="G156" s="89"/>
      <x:c r="H156" s="89"/>
      <x:c r="I156" s="89"/>
      <x:c r="J156" s="89"/>
      <x:c r="K156" s="109" t="str">
        <x:f>IF(C156="","",AVERAGE(F156:J156)/5)</x:f>
      </x:c>
      <x:c r="L156" s="107" t="str">
        <x:f>IF(K156="","",IF(K156&gt;=0.9,"Excelente",IF(K156&gt;=0.8,"Sólido",IF(K156&gt;=0.7,"Vigilar","En riesgo"))))</x:f>
      </x:c>
      <x:c r="M156" s="107" t="str">
        <x:f>IF(K156="","",IF(OR(K156&lt;'CONFIGURACIÓN'!$C$17,J156&lt;=2),"Requerido","Rutinario"))</x:f>
      </x:c>
      <x:c r="N156" s="107"/>
    </x:row>
    <x:row r="157">
      <x:c r="A157" s="67"/>
      <x:c r="B157" s="83"/>
      <x:c r="C157" s="67"/>
      <x:c r="D157" s="67"/>
      <x:c r="E157" s="67"/>
      <x:c r="F157" s="89"/>
      <x:c r="G157" s="89"/>
      <x:c r="H157" s="89"/>
      <x:c r="I157" s="89"/>
      <x:c r="J157" s="89"/>
      <x:c r="K157" s="109" t="str">
        <x:f>IF(C157="","",AVERAGE(F157:J157)/5)</x:f>
      </x:c>
      <x:c r="L157" s="107" t="str">
        <x:f>IF(K157="","",IF(K157&gt;=0.9,"Excelente",IF(K157&gt;=0.8,"Sólido",IF(K157&gt;=0.7,"Vigilar","En riesgo"))))</x:f>
      </x:c>
      <x:c r="M157" s="107" t="str">
        <x:f>IF(K157="","",IF(OR(K157&lt;'CONFIGURACIÓN'!$C$17,J157&lt;=2),"Requerido","Rutinario"))</x:f>
      </x:c>
      <x:c r="N157" s="107"/>
    </x:row>
    <x:row r="158">
      <x:c r="A158" s="67"/>
      <x:c r="B158" s="83"/>
      <x:c r="C158" s="67"/>
      <x:c r="D158" s="67"/>
      <x:c r="E158" s="67"/>
      <x:c r="F158" s="89"/>
      <x:c r="G158" s="89"/>
      <x:c r="H158" s="89"/>
      <x:c r="I158" s="89"/>
      <x:c r="J158" s="89"/>
      <x:c r="K158" s="109" t="str">
        <x:f>IF(C158="","",AVERAGE(F158:J158)/5)</x:f>
      </x:c>
      <x:c r="L158" s="107" t="str">
        <x:f>IF(K158="","",IF(K158&gt;=0.9,"Excelente",IF(K158&gt;=0.8,"Sólido",IF(K158&gt;=0.7,"Vigilar","En riesgo"))))</x:f>
      </x:c>
      <x:c r="M158" s="107" t="str">
        <x:f>IF(K158="","",IF(OR(K158&lt;'CONFIGURACIÓN'!$C$17,J158&lt;=2),"Requerido","Rutinario"))</x:f>
      </x:c>
      <x:c r="N158" s="107"/>
    </x:row>
    <x:row r="159">
      <x:c r="A159" s="67"/>
      <x:c r="B159" s="83"/>
      <x:c r="C159" s="67"/>
      <x:c r="D159" s="67"/>
      <x:c r="E159" s="67"/>
      <x:c r="F159" s="89"/>
      <x:c r="G159" s="89"/>
      <x:c r="H159" s="89"/>
      <x:c r="I159" s="89"/>
      <x:c r="J159" s="89"/>
      <x:c r="K159" s="109" t="str">
        <x:f>IF(C159="","",AVERAGE(F159:J159)/5)</x:f>
      </x:c>
      <x:c r="L159" s="107" t="str">
        <x:f>IF(K159="","",IF(K159&gt;=0.9,"Excelente",IF(K159&gt;=0.8,"Sólido",IF(K159&gt;=0.7,"Vigilar","En riesgo"))))</x:f>
      </x:c>
      <x:c r="M159" s="107" t="str">
        <x:f>IF(K159="","",IF(OR(K159&lt;'CONFIGURACIÓN'!$C$17,J159&lt;=2),"Requerido","Rutinario"))</x:f>
      </x:c>
      <x:c r="N159" s="107"/>
    </x:row>
    <x:row r="160">
      <x:c r="A160" s="67"/>
      <x:c r="B160" s="83"/>
      <x:c r="C160" s="67"/>
      <x:c r="D160" s="67"/>
      <x:c r="E160" s="67"/>
      <x:c r="F160" s="89"/>
      <x:c r="G160" s="89"/>
      <x:c r="H160" s="89"/>
      <x:c r="I160" s="89"/>
      <x:c r="J160" s="89"/>
      <x:c r="K160" s="109" t="str">
        <x:f>IF(C160="","",AVERAGE(F160:J160)/5)</x:f>
      </x:c>
      <x:c r="L160" s="107" t="str">
        <x:f>IF(K160="","",IF(K160&gt;=0.9,"Excelente",IF(K160&gt;=0.8,"Sólido",IF(K160&gt;=0.7,"Vigilar","En riesgo"))))</x:f>
      </x:c>
      <x:c r="M160" s="107" t="str">
        <x:f>IF(K160="","",IF(OR(K160&lt;'CONFIGURACIÓN'!$C$17,J160&lt;=2),"Requerido","Rutinario"))</x:f>
      </x:c>
      <x:c r="N160" s="107"/>
    </x:row>
    <x:row r="161">
      <x:c r="A161" s="67"/>
      <x:c r="B161" s="83"/>
      <x:c r="C161" s="67"/>
      <x:c r="D161" s="67"/>
      <x:c r="E161" s="67"/>
      <x:c r="F161" s="89"/>
      <x:c r="G161" s="89"/>
      <x:c r="H161" s="89"/>
      <x:c r="I161" s="89"/>
      <x:c r="J161" s="89"/>
      <x:c r="K161" s="109" t="str">
        <x:f>IF(C161="","",AVERAGE(F161:J161)/5)</x:f>
      </x:c>
      <x:c r="L161" s="107" t="str">
        <x:f>IF(K161="","",IF(K161&gt;=0.9,"Excelente",IF(K161&gt;=0.8,"Sólido",IF(K161&gt;=0.7,"Vigilar","En riesgo"))))</x:f>
      </x:c>
      <x:c r="M161" s="107" t="str">
        <x:f>IF(K161="","",IF(OR(K161&lt;'CONFIGURACIÓN'!$C$17,J161&lt;=2),"Requerido","Rutinario"))</x:f>
      </x:c>
      <x:c r="N161" s="107"/>
    </x:row>
    <x:row r="162">
      <x:c r="A162" s="67"/>
      <x:c r="B162" s="83"/>
      <x:c r="C162" s="67"/>
      <x:c r="D162" s="67"/>
      <x:c r="E162" s="67"/>
      <x:c r="F162" s="89"/>
      <x:c r="G162" s="89"/>
      <x:c r="H162" s="89"/>
      <x:c r="I162" s="89"/>
      <x:c r="J162" s="89"/>
      <x:c r="K162" s="109" t="str">
        <x:f>IF(C162="","",AVERAGE(F162:J162)/5)</x:f>
      </x:c>
      <x:c r="L162" s="107" t="str">
        <x:f>IF(K162="","",IF(K162&gt;=0.9,"Excelente",IF(K162&gt;=0.8,"Sólido",IF(K162&gt;=0.7,"Vigilar","En riesgo"))))</x:f>
      </x:c>
      <x:c r="M162" s="107" t="str">
        <x:f>IF(K162="","",IF(OR(K162&lt;'CONFIGURACIÓN'!$C$17,J162&lt;=2),"Requerido","Rutinario"))</x:f>
      </x:c>
      <x:c r="N162" s="107"/>
    </x:row>
    <x:row r="163">
      <x:c r="A163" s="67"/>
      <x:c r="B163" s="83"/>
      <x:c r="C163" s="67"/>
      <x:c r="D163" s="67"/>
      <x:c r="E163" s="67"/>
      <x:c r="F163" s="89"/>
      <x:c r="G163" s="89"/>
      <x:c r="H163" s="89"/>
      <x:c r="I163" s="89"/>
      <x:c r="J163" s="89"/>
      <x:c r="K163" s="109" t="str">
        <x:f>IF(C163="","",AVERAGE(F163:J163)/5)</x:f>
      </x:c>
      <x:c r="L163" s="107" t="str">
        <x:f>IF(K163="","",IF(K163&gt;=0.9,"Excelente",IF(K163&gt;=0.8,"Sólido",IF(K163&gt;=0.7,"Vigilar","En riesgo"))))</x:f>
      </x:c>
      <x:c r="M163" s="107" t="str">
        <x:f>IF(K163="","",IF(OR(K163&lt;'CONFIGURACIÓN'!$C$17,J163&lt;=2),"Requerido","Rutinario"))</x:f>
      </x:c>
      <x:c r="N163" s="107"/>
    </x:row>
    <x:row r="164">
      <x:c r="A164" s="67"/>
      <x:c r="B164" s="83"/>
      <x:c r="C164" s="67"/>
      <x:c r="D164" s="67"/>
      <x:c r="E164" s="67"/>
      <x:c r="F164" s="89"/>
      <x:c r="G164" s="89"/>
      <x:c r="H164" s="89"/>
      <x:c r="I164" s="89"/>
      <x:c r="J164" s="89"/>
      <x:c r="K164" s="109" t="str">
        <x:f>IF(C164="","",AVERAGE(F164:J164)/5)</x:f>
      </x:c>
      <x:c r="L164" s="107" t="str">
        <x:f>IF(K164="","",IF(K164&gt;=0.9,"Excelente",IF(K164&gt;=0.8,"Sólido",IF(K164&gt;=0.7,"Vigilar","En riesgo"))))</x:f>
      </x:c>
      <x:c r="M164" s="107" t="str">
        <x:f>IF(K164="","",IF(OR(K164&lt;'CONFIGURACIÓN'!$C$17,J164&lt;=2),"Requerido","Rutinario"))</x:f>
      </x:c>
      <x:c r="N164" s="107"/>
    </x:row>
    <x:row r="165">
      <x:c r="A165" s="67"/>
      <x:c r="B165" s="83"/>
      <x:c r="C165" s="67"/>
      <x:c r="D165" s="67"/>
      <x:c r="E165" s="67"/>
      <x:c r="F165" s="89"/>
      <x:c r="G165" s="89"/>
      <x:c r="H165" s="89"/>
      <x:c r="I165" s="89"/>
      <x:c r="J165" s="89"/>
      <x:c r="K165" s="109" t="str">
        <x:f>IF(C165="","",AVERAGE(F165:J165)/5)</x:f>
      </x:c>
      <x:c r="L165" s="107" t="str">
        <x:f>IF(K165="","",IF(K165&gt;=0.9,"Excelente",IF(K165&gt;=0.8,"Sólido",IF(K165&gt;=0.7,"Vigilar","En riesgo"))))</x:f>
      </x:c>
      <x:c r="M165" s="107" t="str">
        <x:f>IF(K165="","",IF(OR(K165&lt;'CONFIGURACIÓN'!$C$17,J165&lt;=2),"Requerido","Rutinario"))</x:f>
      </x:c>
      <x:c r="N165" s="107"/>
    </x:row>
    <x:row r="166">
      <x:c r="A166" s="67"/>
      <x:c r="B166" s="83"/>
      <x:c r="C166" s="67"/>
      <x:c r="D166" s="67"/>
      <x:c r="E166" s="67"/>
      <x:c r="F166" s="89"/>
      <x:c r="G166" s="89"/>
      <x:c r="H166" s="89"/>
      <x:c r="I166" s="89"/>
      <x:c r="J166" s="89"/>
      <x:c r="K166" s="109" t="str">
        <x:f>IF(C166="","",AVERAGE(F166:J166)/5)</x:f>
      </x:c>
      <x:c r="L166" s="107" t="str">
        <x:f>IF(K166="","",IF(K166&gt;=0.9,"Excelente",IF(K166&gt;=0.8,"Sólido",IF(K166&gt;=0.7,"Vigilar","En riesgo"))))</x:f>
      </x:c>
      <x:c r="M166" s="107" t="str">
        <x:f>IF(K166="","",IF(OR(K166&lt;'CONFIGURACIÓN'!$C$17,J166&lt;=2),"Requerido","Rutinario"))</x:f>
      </x:c>
      <x:c r="N166" s="107"/>
    </x:row>
    <x:row r="167">
      <x:c r="A167" s="67"/>
      <x:c r="B167" s="83"/>
      <x:c r="C167" s="67"/>
      <x:c r="D167" s="67"/>
      <x:c r="E167" s="67"/>
      <x:c r="F167" s="89"/>
      <x:c r="G167" s="89"/>
      <x:c r="H167" s="89"/>
      <x:c r="I167" s="89"/>
      <x:c r="J167" s="89"/>
      <x:c r="K167" s="109" t="str">
        <x:f>IF(C167="","",AVERAGE(F167:J167)/5)</x:f>
      </x:c>
      <x:c r="L167" s="107" t="str">
        <x:f>IF(K167="","",IF(K167&gt;=0.9,"Excelente",IF(K167&gt;=0.8,"Sólido",IF(K167&gt;=0.7,"Vigilar","En riesgo"))))</x:f>
      </x:c>
      <x:c r="M167" s="107" t="str">
        <x:f>IF(K167="","",IF(OR(K167&lt;'CONFIGURACIÓN'!$C$17,J167&lt;=2),"Requerido","Rutinario"))</x:f>
      </x:c>
      <x:c r="N167" s="107"/>
    </x:row>
    <x:row r="168">
      <x:c r="A168" s="67"/>
      <x:c r="B168" s="83"/>
      <x:c r="C168" s="67"/>
      <x:c r="D168" s="67"/>
      <x:c r="E168" s="67"/>
      <x:c r="F168" s="89"/>
      <x:c r="G168" s="89"/>
      <x:c r="H168" s="89"/>
      <x:c r="I168" s="89"/>
      <x:c r="J168" s="89"/>
      <x:c r="K168" s="109" t="str">
        <x:f>IF(C168="","",AVERAGE(F168:J168)/5)</x:f>
      </x:c>
      <x:c r="L168" s="107" t="str">
        <x:f>IF(K168="","",IF(K168&gt;=0.9,"Excelente",IF(K168&gt;=0.8,"Sólido",IF(K168&gt;=0.7,"Vigilar","En riesgo"))))</x:f>
      </x:c>
      <x:c r="M168" s="107" t="str">
        <x:f>IF(K168="","",IF(OR(K168&lt;'CONFIGURACIÓN'!$C$17,J168&lt;=2),"Requerido","Rutinario"))</x:f>
      </x:c>
      <x:c r="N168" s="107"/>
    </x:row>
    <x:row r="169">
      <x:c r="A169" s="67"/>
      <x:c r="B169" s="83"/>
      <x:c r="C169" s="67"/>
      <x:c r="D169" s="67"/>
      <x:c r="E169" s="67"/>
      <x:c r="F169" s="89"/>
      <x:c r="G169" s="89"/>
      <x:c r="H169" s="89"/>
      <x:c r="I169" s="89"/>
      <x:c r="J169" s="89"/>
      <x:c r="K169" s="109" t="str">
        <x:f>IF(C169="","",AVERAGE(F169:J169)/5)</x:f>
      </x:c>
      <x:c r="L169" s="107" t="str">
        <x:f>IF(K169="","",IF(K169&gt;=0.9,"Excelente",IF(K169&gt;=0.8,"Sólido",IF(K169&gt;=0.7,"Vigilar","En riesgo"))))</x:f>
      </x:c>
      <x:c r="M169" s="107" t="str">
        <x:f>IF(K169="","",IF(OR(K169&lt;'CONFIGURACIÓN'!$C$17,J169&lt;=2),"Requerido","Rutinario"))</x:f>
      </x:c>
      <x:c r="N169" s="107"/>
    </x:row>
    <x:row r="170">
      <x:c r="A170" s="67"/>
      <x:c r="B170" s="83"/>
      <x:c r="C170" s="67"/>
      <x:c r="D170" s="67"/>
      <x:c r="E170" s="67"/>
      <x:c r="F170" s="89"/>
      <x:c r="G170" s="89"/>
      <x:c r="H170" s="89"/>
      <x:c r="I170" s="89"/>
      <x:c r="J170" s="89"/>
      <x:c r="K170" s="109" t="str">
        <x:f>IF(C170="","",AVERAGE(F170:J170)/5)</x:f>
      </x:c>
      <x:c r="L170" s="107" t="str">
        <x:f>IF(K170="","",IF(K170&gt;=0.9,"Excelente",IF(K170&gt;=0.8,"Sólido",IF(K170&gt;=0.7,"Vigilar","En riesgo"))))</x:f>
      </x:c>
      <x:c r="M170" s="107" t="str">
        <x:f>IF(K170="","",IF(OR(K170&lt;'CONFIGURACIÓN'!$C$17,J170&lt;=2),"Requerido","Rutinario"))</x:f>
      </x:c>
      <x:c r="N170" s="107"/>
    </x:row>
    <x:row r="171">
      <x:c r="A171" s="67"/>
      <x:c r="B171" s="83"/>
      <x:c r="C171" s="67"/>
      <x:c r="D171" s="67"/>
      <x:c r="E171" s="67"/>
      <x:c r="F171" s="89"/>
      <x:c r="G171" s="89"/>
      <x:c r="H171" s="89"/>
      <x:c r="I171" s="89"/>
      <x:c r="J171" s="89"/>
      <x:c r="K171" s="109" t="str">
        <x:f>IF(C171="","",AVERAGE(F171:J171)/5)</x:f>
      </x:c>
      <x:c r="L171" s="107" t="str">
        <x:f>IF(K171="","",IF(K171&gt;=0.9,"Excelente",IF(K171&gt;=0.8,"Sólido",IF(K171&gt;=0.7,"Vigilar","En riesgo"))))</x:f>
      </x:c>
      <x:c r="M171" s="107" t="str">
        <x:f>IF(K171="","",IF(OR(K171&lt;'CONFIGURACIÓN'!$C$17,J171&lt;=2),"Requerido","Rutinario"))</x:f>
      </x:c>
      <x:c r="N171" s="107"/>
    </x:row>
    <x:row r="172">
      <x:c r="A172" s="67"/>
      <x:c r="B172" s="83"/>
      <x:c r="C172" s="67"/>
      <x:c r="D172" s="67"/>
      <x:c r="E172" s="67"/>
      <x:c r="F172" s="89"/>
      <x:c r="G172" s="89"/>
      <x:c r="H172" s="89"/>
      <x:c r="I172" s="89"/>
      <x:c r="J172" s="89"/>
      <x:c r="K172" s="109" t="str">
        <x:f>IF(C172="","",AVERAGE(F172:J172)/5)</x:f>
      </x:c>
      <x:c r="L172" s="107" t="str">
        <x:f>IF(K172="","",IF(K172&gt;=0.9,"Excelente",IF(K172&gt;=0.8,"Sólido",IF(K172&gt;=0.7,"Vigilar","En riesgo"))))</x:f>
      </x:c>
      <x:c r="M172" s="107" t="str">
        <x:f>IF(K172="","",IF(OR(K172&lt;'CONFIGURACIÓN'!$C$17,J172&lt;=2),"Requerido","Rutinario"))</x:f>
      </x:c>
      <x:c r="N172" s="107"/>
    </x:row>
    <x:row r="173">
      <x:c r="A173" s="67"/>
      <x:c r="B173" s="83"/>
      <x:c r="C173" s="67"/>
      <x:c r="D173" s="67"/>
      <x:c r="E173" s="67"/>
      <x:c r="F173" s="89"/>
      <x:c r="G173" s="89"/>
      <x:c r="H173" s="89"/>
      <x:c r="I173" s="89"/>
      <x:c r="J173" s="89"/>
      <x:c r="K173" s="109" t="str">
        <x:f>IF(C173="","",AVERAGE(F173:J173)/5)</x:f>
      </x:c>
      <x:c r="L173" s="107" t="str">
        <x:f>IF(K173="","",IF(K173&gt;=0.9,"Excelente",IF(K173&gt;=0.8,"Sólido",IF(K173&gt;=0.7,"Vigilar","En riesgo"))))</x:f>
      </x:c>
      <x:c r="M173" s="107" t="str">
        <x:f>IF(K173="","",IF(OR(K173&lt;'CONFIGURACIÓN'!$C$17,J173&lt;=2),"Requerido","Rutinario"))</x:f>
      </x:c>
      <x:c r="N173" s="107"/>
    </x:row>
    <x:row r="174">
      <x:c r="A174" s="67"/>
      <x:c r="B174" s="83"/>
      <x:c r="C174" s="67"/>
      <x:c r="D174" s="67"/>
      <x:c r="E174" s="67"/>
      <x:c r="F174" s="89"/>
      <x:c r="G174" s="89"/>
      <x:c r="H174" s="89"/>
      <x:c r="I174" s="89"/>
      <x:c r="J174" s="89"/>
      <x:c r="K174" s="109" t="str">
        <x:f>IF(C174="","",AVERAGE(F174:J174)/5)</x:f>
      </x:c>
      <x:c r="L174" s="107" t="str">
        <x:f>IF(K174="","",IF(K174&gt;=0.9,"Excelente",IF(K174&gt;=0.8,"Sólido",IF(K174&gt;=0.7,"Vigilar","En riesgo"))))</x:f>
      </x:c>
      <x:c r="M174" s="107" t="str">
        <x:f>IF(K174="","",IF(OR(K174&lt;'CONFIGURACIÓN'!$C$17,J174&lt;=2),"Requerido","Rutinario"))</x:f>
      </x:c>
      <x:c r="N174" s="107"/>
    </x:row>
    <x:row r="175">
      <x:c r="A175" s="67"/>
      <x:c r="B175" s="83"/>
      <x:c r="C175" s="67"/>
      <x:c r="D175" s="67"/>
      <x:c r="E175" s="67"/>
      <x:c r="F175" s="89"/>
      <x:c r="G175" s="89"/>
      <x:c r="H175" s="89"/>
      <x:c r="I175" s="89"/>
      <x:c r="J175" s="89"/>
      <x:c r="K175" s="109" t="str">
        <x:f>IF(C175="","",AVERAGE(F175:J175)/5)</x:f>
      </x:c>
      <x:c r="L175" s="107" t="str">
        <x:f>IF(K175="","",IF(K175&gt;=0.9,"Excelente",IF(K175&gt;=0.8,"Sólido",IF(K175&gt;=0.7,"Vigilar","En riesgo"))))</x:f>
      </x:c>
      <x:c r="M175" s="107" t="str">
        <x:f>IF(K175="","",IF(OR(K175&lt;'CONFIGURACIÓN'!$C$17,J175&lt;=2),"Requerido","Rutinario"))</x:f>
      </x:c>
      <x:c r="N175" s="107"/>
    </x:row>
    <x:row r="176">
      <x:c r="A176" s="67"/>
      <x:c r="B176" s="83"/>
      <x:c r="C176" s="67"/>
      <x:c r="D176" s="67"/>
      <x:c r="E176" s="67"/>
      <x:c r="F176" s="89"/>
      <x:c r="G176" s="89"/>
      <x:c r="H176" s="89"/>
      <x:c r="I176" s="89"/>
      <x:c r="J176" s="89"/>
      <x:c r="K176" s="109" t="str">
        <x:f>IF(C176="","",AVERAGE(F176:J176)/5)</x:f>
      </x:c>
      <x:c r="L176" s="107" t="str">
        <x:f>IF(K176="","",IF(K176&gt;=0.9,"Excelente",IF(K176&gt;=0.8,"Sólido",IF(K176&gt;=0.7,"Vigilar","En riesgo"))))</x:f>
      </x:c>
      <x:c r="M176" s="107" t="str">
        <x:f>IF(K176="","",IF(OR(K176&lt;'CONFIGURACIÓN'!$C$17,J176&lt;=2),"Requerido","Rutinario"))</x:f>
      </x:c>
      <x:c r="N176" s="107"/>
    </x:row>
    <x:row r="177">
      <x:c r="A177" s="67"/>
      <x:c r="B177" s="83"/>
      <x:c r="C177" s="67"/>
      <x:c r="D177" s="67"/>
      <x:c r="E177" s="67"/>
      <x:c r="F177" s="89"/>
      <x:c r="G177" s="89"/>
      <x:c r="H177" s="89"/>
      <x:c r="I177" s="89"/>
      <x:c r="J177" s="89"/>
      <x:c r="K177" s="109" t="str">
        <x:f>IF(C177="","",AVERAGE(F177:J177)/5)</x:f>
      </x:c>
      <x:c r="L177" s="107" t="str">
        <x:f>IF(K177="","",IF(K177&gt;=0.9,"Excelente",IF(K177&gt;=0.8,"Sólido",IF(K177&gt;=0.7,"Vigilar","En riesgo"))))</x:f>
      </x:c>
      <x:c r="M177" s="107" t="str">
        <x:f>IF(K177="","",IF(OR(K177&lt;'CONFIGURACIÓN'!$C$17,J177&lt;=2),"Requerido","Rutinario"))</x:f>
      </x:c>
      <x:c r="N177" s="107"/>
    </x:row>
    <x:row r="178">
      <x:c r="A178" s="67"/>
      <x:c r="B178" s="83"/>
      <x:c r="C178" s="67"/>
      <x:c r="D178" s="67"/>
      <x:c r="E178" s="67"/>
      <x:c r="F178" s="89"/>
      <x:c r="G178" s="89"/>
      <x:c r="H178" s="89"/>
      <x:c r="I178" s="89"/>
      <x:c r="J178" s="89"/>
      <x:c r="K178" s="109" t="str">
        <x:f>IF(C178="","",AVERAGE(F178:J178)/5)</x:f>
      </x:c>
      <x:c r="L178" s="107" t="str">
        <x:f>IF(K178="","",IF(K178&gt;=0.9,"Excelente",IF(K178&gt;=0.8,"Sólido",IF(K178&gt;=0.7,"Vigilar","En riesgo"))))</x:f>
      </x:c>
      <x:c r="M178" s="107" t="str">
        <x:f>IF(K178="","",IF(OR(K178&lt;'CONFIGURACIÓN'!$C$17,J178&lt;=2),"Requerido","Rutinario"))</x:f>
      </x:c>
      <x:c r="N178" s="107"/>
    </x:row>
    <x:row r="179">
      <x:c r="A179" s="67"/>
      <x:c r="B179" s="83"/>
      <x:c r="C179" s="67"/>
      <x:c r="D179" s="67"/>
      <x:c r="E179" s="67"/>
      <x:c r="F179" s="89"/>
      <x:c r="G179" s="89"/>
      <x:c r="H179" s="89"/>
      <x:c r="I179" s="89"/>
      <x:c r="J179" s="89"/>
      <x:c r="K179" s="109" t="str">
        <x:f>IF(C179="","",AVERAGE(F179:J179)/5)</x:f>
      </x:c>
      <x:c r="L179" s="107" t="str">
        <x:f>IF(K179="","",IF(K179&gt;=0.9,"Excelente",IF(K179&gt;=0.8,"Sólido",IF(K179&gt;=0.7,"Vigilar","En riesgo"))))</x:f>
      </x:c>
      <x:c r="M179" s="107" t="str">
        <x:f>IF(K179="","",IF(OR(K179&lt;'CONFIGURACIÓN'!$C$17,J179&lt;=2),"Requerido","Rutinario"))</x:f>
      </x:c>
      <x:c r="N179" s="107"/>
    </x:row>
    <x:row r="180">
      <x:c r="A180" s="67"/>
      <x:c r="B180" s="83"/>
      <x:c r="C180" s="67"/>
      <x:c r="D180" s="67"/>
      <x:c r="E180" s="67"/>
      <x:c r="F180" s="89"/>
      <x:c r="G180" s="89"/>
      <x:c r="H180" s="89"/>
      <x:c r="I180" s="89"/>
      <x:c r="J180" s="89"/>
      <x:c r="K180" s="109" t="str">
        <x:f>IF(C180="","",AVERAGE(F180:J180)/5)</x:f>
      </x:c>
      <x:c r="L180" s="107" t="str">
        <x:f>IF(K180="","",IF(K180&gt;=0.9,"Excelente",IF(K180&gt;=0.8,"Sólido",IF(K180&gt;=0.7,"Vigilar","En riesgo"))))</x:f>
      </x:c>
      <x:c r="M180" s="107" t="str">
        <x:f>IF(K180="","",IF(OR(K180&lt;'CONFIGURACIÓN'!$C$17,J180&lt;=2),"Requerido","Rutinario"))</x:f>
      </x:c>
      <x:c r="N180" s="107"/>
    </x:row>
    <x:row r="181">
      <x:c r="A181" s="67"/>
      <x:c r="B181" s="83"/>
      <x:c r="C181" s="67"/>
      <x:c r="D181" s="67"/>
      <x:c r="E181" s="67"/>
      <x:c r="F181" s="89"/>
      <x:c r="G181" s="89"/>
      <x:c r="H181" s="89"/>
      <x:c r="I181" s="89"/>
      <x:c r="J181" s="89"/>
      <x:c r="K181" s="109" t="str">
        <x:f>IF(C181="","",AVERAGE(F181:J181)/5)</x:f>
      </x:c>
      <x:c r="L181" s="107" t="str">
        <x:f>IF(K181="","",IF(K181&gt;=0.9,"Excelente",IF(K181&gt;=0.8,"Sólido",IF(K181&gt;=0.7,"Vigilar","En riesgo"))))</x:f>
      </x:c>
      <x:c r="M181" s="107" t="str">
        <x:f>IF(K181="","",IF(OR(K181&lt;'CONFIGURACIÓN'!$C$17,J181&lt;=2),"Requerido","Rutinario"))</x:f>
      </x:c>
      <x:c r="N181" s="107"/>
    </x:row>
    <x:row r="182">
      <x:c r="A182" s="67"/>
      <x:c r="B182" s="83"/>
      <x:c r="C182" s="67"/>
      <x:c r="D182" s="67"/>
      <x:c r="E182" s="67"/>
      <x:c r="F182" s="89"/>
      <x:c r="G182" s="89"/>
      <x:c r="H182" s="89"/>
      <x:c r="I182" s="89"/>
      <x:c r="J182" s="89"/>
      <x:c r="K182" s="109" t="str">
        <x:f>IF(C182="","",AVERAGE(F182:J182)/5)</x:f>
      </x:c>
      <x:c r="L182" s="107" t="str">
        <x:f>IF(K182="","",IF(K182&gt;=0.9,"Excelente",IF(K182&gt;=0.8,"Sólido",IF(K182&gt;=0.7,"Vigilar","En riesgo"))))</x:f>
      </x:c>
      <x:c r="M182" s="107" t="str">
        <x:f>IF(K182="","",IF(OR(K182&lt;'CONFIGURACIÓN'!$C$17,J182&lt;=2),"Requerido","Rutinario"))</x:f>
      </x:c>
      <x:c r="N182" s="107"/>
    </x:row>
    <x:row r="183">
      <x:c r="A183" s="67"/>
      <x:c r="B183" s="83"/>
      <x:c r="C183" s="67"/>
      <x:c r="D183" s="67"/>
      <x:c r="E183" s="67"/>
      <x:c r="F183" s="89"/>
      <x:c r="G183" s="89"/>
      <x:c r="H183" s="89"/>
      <x:c r="I183" s="89"/>
      <x:c r="J183" s="89"/>
      <x:c r="K183" s="109" t="str">
        <x:f>IF(C183="","",AVERAGE(F183:J183)/5)</x:f>
      </x:c>
      <x:c r="L183" s="107" t="str">
        <x:f>IF(K183="","",IF(K183&gt;=0.9,"Excelente",IF(K183&gt;=0.8,"Sólido",IF(K183&gt;=0.7,"Vigilar","En riesgo"))))</x:f>
      </x:c>
      <x:c r="M183" s="107" t="str">
        <x:f>IF(K183="","",IF(OR(K183&lt;'CONFIGURACIÓN'!$C$17,J183&lt;=2),"Requerido","Rutinario"))</x:f>
      </x:c>
      <x:c r="N183" s="107"/>
    </x:row>
    <x:row r="184">
      <x:c r="A184" s="67"/>
      <x:c r="B184" s="83"/>
      <x:c r="C184" s="67"/>
      <x:c r="D184" s="67"/>
      <x:c r="E184" s="67"/>
      <x:c r="F184" s="89"/>
      <x:c r="G184" s="89"/>
      <x:c r="H184" s="89"/>
      <x:c r="I184" s="89"/>
      <x:c r="J184" s="89"/>
      <x:c r="K184" s="109" t="str">
        <x:f>IF(C184="","",AVERAGE(F184:J184)/5)</x:f>
      </x:c>
      <x:c r="L184" s="107" t="str">
        <x:f>IF(K184="","",IF(K184&gt;=0.9,"Excelente",IF(K184&gt;=0.8,"Sólido",IF(K184&gt;=0.7,"Vigilar","En riesgo"))))</x:f>
      </x:c>
      <x:c r="M184" s="107" t="str">
        <x:f>IF(K184="","",IF(OR(K184&lt;'CONFIGURACIÓN'!$C$17,J184&lt;=2),"Requerido","Rutinario"))</x:f>
      </x:c>
      <x:c r="N184" s="107"/>
    </x:row>
    <x:row r="185">
      <x:c r="A185" s="67"/>
      <x:c r="B185" s="83"/>
      <x:c r="C185" s="67"/>
      <x:c r="D185" s="67"/>
      <x:c r="E185" s="67"/>
      <x:c r="F185" s="89"/>
      <x:c r="G185" s="89"/>
      <x:c r="H185" s="89"/>
      <x:c r="I185" s="89"/>
      <x:c r="J185" s="89"/>
      <x:c r="K185" s="109" t="str">
        <x:f>IF(C185="","",AVERAGE(F185:J185)/5)</x:f>
      </x:c>
      <x:c r="L185" s="107" t="str">
        <x:f>IF(K185="","",IF(K185&gt;=0.9,"Excelente",IF(K185&gt;=0.8,"Sólido",IF(K185&gt;=0.7,"Vigilar","En riesgo"))))</x:f>
      </x:c>
      <x:c r="M185" s="107" t="str">
        <x:f>IF(K185="","",IF(OR(K185&lt;'CONFIGURACIÓN'!$C$17,J185&lt;=2),"Requerido","Rutinario"))</x:f>
      </x:c>
      <x:c r="N185" s="107"/>
    </x:row>
    <x:row r="186">
      <x:c r="A186" s="67"/>
      <x:c r="B186" s="83"/>
      <x:c r="C186" s="67"/>
      <x:c r="D186" s="67"/>
      <x:c r="E186" s="67"/>
      <x:c r="F186" s="89"/>
      <x:c r="G186" s="89"/>
      <x:c r="H186" s="89"/>
      <x:c r="I186" s="89"/>
      <x:c r="J186" s="89"/>
      <x:c r="K186" s="109" t="str">
        <x:f>IF(C186="","",AVERAGE(F186:J186)/5)</x:f>
      </x:c>
      <x:c r="L186" s="107" t="str">
        <x:f>IF(K186="","",IF(K186&gt;=0.9,"Excelente",IF(K186&gt;=0.8,"Sólido",IF(K186&gt;=0.7,"Vigilar","En riesgo"))))</x:f>
      </x:c>
      <x:c r="M186" s="107" t="str">
        <x:f>IF(K186="","",IF(OR(K186&lt;'CONFIGURACIÓN'!$C$17,J186&lt;=2),"Requerido","Rutinario"))</x:f>
      </x:c>
      <x:c r="N186" s="107"/>
    </x:row>
    <x:row r="187">
      <x:c r="A187" s="67"/>
      <x:c r="B187" s="83"/>
      <x:c r="C187" s="67"/>
      <x:c r="D187" s="67"/>
      <x:c r="E187" s="67"/>
      <x:c r="F187" s="89"/>
      <x:c r="G187" s="89"/>
      <x:c r="H187" s="89"/>
      <x:c r="I187" s="89"/>
      <x:c r="J187" s="89"/>
      <x:c r="K187" s="109" t="str">
        <x:f>IF(C187="","",AVERAGE(F187:J187)/5)</x:f>
      </x:c>
      <x:c r="L187" s="107" t="str">
        <x:f>IF(K187="","",IF(K187&gt;=0.9,"Excelente",IF(K187&gt;=0.8,"Sólido",IF(K187&gt;=0.7,"Vigilar","En riesgo"))))</x:f>
      </x:c>
      <x:c r="M187" s="107" t="str">
        <x:f>IF(K187="","",IF(OR(K187&lt;'CONFIGURACIÓN'!$C$17,J187&lt;=2),"Requerido","Rutinario"))</x:f>
      </x:c>
      <x:c r="N187" s="107"/>
    </x:row>
    <x:row r="188">
      <x:c r="A188" s="67"/>
      <x:c r="B188" s="83"/>
      <x:c r="C188" s="67"/>
      <x:c r="D188" s="67"/>
      <x:c r="E188" s="67"/>
      <x:c r="F188" s="89"/>
      <x:c r="G188" s="89"/>
      <x:c r="H188" s="89"/>
      <x:c r="I188" s="89"/>
      <x:c r="J188" s="89"/>
      <x:c r="K188" s="109" t="str">
        <x:f>IF(C188="","",AVERAGE(F188:J188)/5)</x:f>
      </x:c>
      <x:c r="L188" s="107" t="str">
        <x:f>IF(K188="","",IF(K188&gt;=0.9,"Excelente",IF(K188&gt;=0.8,"Sólido",IF(K188&gt;=0.7,"Vigilar","En riesgo"))))</x:f>
      </x:c>
      <x:c r="M188" s="107" t="str">
        <x:f>IF(K188="","",IF(OR(K188&lt;'CONFIGURACIÓN'!$C$17,J188&lt;=2),"Requerido","Rutinario"))</x:f>
      </x:c>
      <x:c r="N188" s="107"/>
    </x:row>
    <x:row r="189">
      <x:c r="A189" s="67"/>
      <x:c r="B189" s="83"/>
      <x:c r="C189" s="67"/>
      <x:c r="D189" s="67"/>
      <x:c r="E189" s="67"/>
      <x:c r="F189" s="89"/>
      <x:c r="G189" s="89"/>
      <x:c r="H189" s="89"/>
      <x:c r="I189" s="89"/>
      <x:c r="J189" s="89"/>
      <x:c r="K189" s="109" t="str">
        <x:f>IF(C189="","",AVERAGE(F189:J189)/5)</x:f>
      </x:c>
      <x:c r="L189" s="107" t="str">
        <x:f>IF(K189="","",IF(K189&gt;=0.9,"Excelente",IF(K189&gt;=0.8,"Sólido",IF(K189&gt;=0.7,"Vigilar","En riesgo"))))</x:f>
      </x:c>
      <x:c r="M189" s="107" t="str">
        <x:f>IF(K189="","",IF(OR(K189&lt;'CONFIGURACIÓN'!$C$17,J189&lt;=2),"Requerido","Rutinario"))</x:f>
      </x:c>
      <x:c r="N189" s="107"/>
    </x:row>
    <x:row r="190">
      <x:c r="A190" s="67"/>
      <x:c r="B190" s="83"/>
      <x:c r="C190" s="67"/>
      <x:c r="D190" s="67"/>
      <x:c r="E190" s="67"/>
      <x:c r="F190" s="89"/>
      <x:c r="G190" s="89"/>
      <x:c r="H190" s="89"/>
      <x:c r="I190" s="89"/>
      <x:c r="J190" s="89"/>
      <x:c r="K190" s="109" t="str">
        <x:f>IF(C190="","",AVERAGE(F190:J190)/5)</x:f>
      </x:c>
      <x:c r="L190" s="107" t="str">
        <x:f>IF(K190="","",IF(K190&gt;=0.9,"Excelente",IF(K190&gt;=0.8,"Sólido",IF(K190&gt;=0.7,"Vigilar","En riesgo"))))</x:f>
      </x:c>
      <x:c r="M190" s="107" t="str">
        <x:f>IF(K190="","",IF(OR(K190&lt;'CONFIGURACIÓN'!$C$17,J190&lt;=2),"Requerido","Rutinario"))</x:f>
      </x:c>
      <x:c r="N190" s="107"/>
    </x:row>
    <x:row r="191">
      <x:c r="A191" s="67"/>
      <x:c r="B191" s="83"/>
      <x:c r="C191" s="67"/>
      <x:c r="D191" s="67"/>
      <x:c r="E191" s="67"/>
      <x:c r="F191" s="89"/>
      <x:c r="G191" s="89"/>
      <x:c r="H191" s="89"/>
      <x:c r="I191" s="89"/>
      <x:c r="J191" s="89"/>
      <x:c r="K191" s="109" t="str">
        <x:f>IF(C191="","",AVERAGE(F191:J191)/5)</x:f>
      </x:c>
      <x:c r="L191" s="107" t="str">
        <x:f>IF(K191="","",IF(K191&gt;=0.9,"Excelente",IF(K191&gt;=0.8,"Sólido",IF(K191&gt;=0.7,"Vigilar","En riesgo"))))</x:f>
      </x:c>
      <x:c r="M191" s="107" t="str">
        <x:f>IF(K191="","",IF(OR(K191&lt;'CONFIGURACIÓN'!$C$17,J191&lt;=2),"Requerido","Rutinario"))</x:f>
      </x:c>
      <x:c r="N191" s="107"/>
    </x:row>
    <x:row r="192">
      <x:c r="A192" s="67"/>
      <x:c r="B192" s="83"/>
      <x:c r="C192" s="67"/>
      <x:c r="D192" s="67"/>
      <x:c r="E192" s="67"/>
      <x:c r="F192" s="89"/>
      <x:c r="G192" s="89"/>
      <x:c r="H192" s="89"/>
      <x:c r="I192" s="89"/>
      <x:c r="J192" s="89"/>
      <x:c r="K192" s="109" t="str">
        <x:f>IF(C192="","",AVERAGE(F192:J192)/5)</x:f>
      </x:c>
      <x:c r="L192" s="107" t="str">
        <x:f>IF(K192="","",IF(K192&gt;=0.9,"Excelente",IF(K192&gt;=0.8,"Sólido",IF(K192&gt;=0.7,"Vigilar","En riesgo"))))</x:f>
      </x:c>
      <x:c r="M192" s="107" t="str">
        <x:f>IF(K192="","",IF(OR(K192&lt;'CONFIGURACIÓN'!$C$17,J192&lt;=2),"Requerido","Rutinario"))</x:f>
      </x:c>
      <x:c r="N192" s="107"/>
    </x:row>
    <x:row r="193">
      <x:c r="A193" s="67"/>
      <x:c r="B193" s="83"/>
      <x:c r="C193" s="67"/>
      <x:c r="D193" s="67"/>
      <x:c r="E193" s="67"/>
      <x:c r="F193" s="89"/>
      <x:c r="G193" s="89"/>
      <x:c r="H193" s="89"/>
      <x:c r="I193" s="89"/>
      <x:c r="J193" s="89"/>
      <x:c r="K193" s="109" t="str">
        <x:f>IF(C193="","",AVERAGE(F193:J193)/5)</x:f>
      </x:c>
      <x:c r="L193" s="107" t="str">
        <x:f>IF(K193="","",IF(K193&gt;=0.9,"Excelente",IF(K193&gt;=0.8,"Sólido",IF(K193&gt;=0.7,"Vigilar","En riesgo"))))</x:f>
      </x:c>
      <x:c r="M193" s="107" t="str">
        <x:f>IF(K193="","",IF(OR(K193&lt;'CONFIGURACIÓN'!$C$17,J193&lt;=2),"Requerido","Rutinario"))</x:f>
      </x:c>
      <x:c r="N193" s="107"/>
    </x:row>
    <x:row r="194">
      <x:c r="A194" s="67"/>
      <x:c r="B194" s="83"/>
      <x:c r="C194" s="67"/>
      <x:c r="D194" s="67"/>
      <x:c r="E194" s="67"/>
      <x:c r="F194" s="89"/>
      <x:c r="G194" s="89"/>
      <x:c r="H194" s="89"/>
      <x:c r="I194" s="89"/>
      <x:c r="J194" s="89"/>
      <x:c r="K194" s="109" t="str">
        <x:f>IF(C194="","",AVERAGE(F194:J194)/5)</x:f>
      </x:c>
      <x:c r="L194" s="107" t="str">
        <x:f>IF(K194="","",IF(K194&gt;=0.9,"Excelente",IF(K194&gt;=0.8,"Sólido",IF(K194&gt;=0.7,"Vigilar","En riesgo"))))</x:f>
      </x:c>
      <x:c r="M194" s="107" t="str">
        <x:f>IF(K194="","",IF(OR(K194&lt;'CONFIGURACIÓN'!$C$17,J194&lt;=2),"Requerido","Rutinario"))</x:f>
      </x:c>
      <x:c r="N194" s="107"/>
    </x:row>
    <x:row r="195">
      <x:c r="A195" s="67"/>
      <x:c r="B195" s="83"/>
      <x:c r="C195" s="67"/>
      <x:c r="D195" s="67"/>
      <x:c r="E195" s="67"/>
      <x:c r="F195" s="89"/>
      <x:c r="G195" s="89"/>
      <x:c r="H195" s="89"/>
      <x:c r="I195" s="89"/>
      <x:c r="J195" s="89"/>
      <x:c r="K195" s="109" t="str">
        <x:f>IF(C195="","",AVERAGE(F195:J195)/5)</x:f>
      </x:c>
      <x:c r="L195" s="107" t="str">
        <x:f>IF(K195="","",IF(K195&gt;=0.9,"Excelente",IF(K195&gt;=0.8,"Sólido",IF(K195&gt;=0.7,"Vigilar","En riesgo"))))</x:f>
      </x:c>
      <x:c r="M195" s="107" t="str">
        <x:f>IF(K195="","",IF(OR(K195&lt;'CONFIGURACIÓN'!$C$17,J195&lt;=2),"Requerido","Rutinario"))</x:f>
      </x:c>
      <x:c r="N195" s="107"/>
    </x:row>
    <x:row r="196">
      <x:c r="A196" s="67"/>
      <x:c r="B196" s="83"/>
      <x:c r="C196" s="67"/>
      <x:c r="D196" s="67"/>
      <x:c r="E196" s="67"/>
      <x:c r="F196" s="89"/>
      <x:c r="G196" s="89"/>
      <x:c r="H196" s="89"/>
      <x:c r="I196" s="89"/>
      <x:c r="J196" s="89"/>
      <x:c r="K196" s="109" t="str">
        <x:f>IF(C196="","",AVERAGE(F196:J196)/5)</x:f>
      </x:c>
      <x:c r="L196" s="107" t="str">
        <x:f>IF(K196="","",IF(K196&gt;=0.9,"Excelente",IF(K196&gt;=0.8,"Sólido",IF(K196&gt;=0.7,"Vigilar","En riesgo"))))</x:f>
      </x:c>
      <x:c r="M196" s="107" t="str">
        <x:f>IF(K196="","",IF(OR(K196&lt;'CONFIGURACIÓN'!$C$17,J196&lt;=2),"Requerido","Rutinario"))</x:f>
      </x:c>
      <x:c r="N196" s="107"/>
    </x:row>
    <x:row r="197">
      <x:c r="A197" s="67"/>
      <x:c r="B197" s="83"/>
      <x:c r="C197" s="67"/>
      <x:c r="D197" s="67"/>
      <x:c r="E197" s="67"/>
      <x:c r="F197" s="89"/>
      <x:c r="G197" s="89"/>
      <x:c r="H197" s="89"/>
      <x:c r="I197" s="89"/>
      <x:c r="J197" s="89"/>
      <x:c r="K197" s="109" t="str">
        <x:f>IF(C197="","",AVERAGE(F197:J197)/5)</x:f>
      </x:c>
      <x:c r="L197" s="107" t="str">
        <x:f>IF(K197="","",IF(K197&gt;=0.9,"Excelente",IF(K197&gt;=0.8,"Sólido",IF(K197&gt;=0.7,"Vigilar","En riesgo"))))</x:f>
      </x:c>
      <x:c r="M197" s="107" t="str">
        <x:f>IF(K197="","",IF(OR(K197&lt;'CONFIGURACIÓN'!$C$17,J197&lt;=2),"Requerido","Rutinario"))</x:f>
      </x:c>
      <x:c r="N197" s="107"/>
    </x:row>
    <x:row r="198">
      <x:c r="A198" s="67"/>
      <x:c r="B198" s="83"/>
      <x:c r="C198" s="67"/>
      <x:c r="D198" s="67"/>
      <x:c r="E198" s="67"/>
      <x:c r="F198" s="89"/>
      <x:c r="G198" s="89"/>
      <x:c r="H198" s="89"/>
      <x:c r="I198" s="89"/>
      <x:c r="J198" s="89"/>
      <x:c r="K198" s="109" t="str">
        <x:f>IF(C198="","",AVERAGE(F198:J198)/5)</x:f>
      </x:c>
      <x:c r="L198" s="107" t="str">
        <x:f>IF(K198="","",IF(K198&gt;=0.9,"Excelente",IF(K198&gt;=0.8,"Sólido",IF(K198&gt;=0.7,"Vigilar","En riesgo"))))</x:f>
      </x:c>
      <x:c r="M198" s="107" t="str">
        <x:f>IF(K198="","",IF(OR(K198&lt;'CONFIGURACIÓN'!$C$17,J198&lt;=2),"Requerido","Rutinario"))</x:f>
      </x:c>
      <x:c r="N198" s="107"/>
    </x:row>
    <x:row r="199">
      <x:c r="A199" s="67"/>
      <x:c r="B199" s="83"/>
      <x:c r="C199" s="67"/>
      <x:c r="D199" s="67"/>
      <x:c r="E199" s="67"/>
      <x:c r="F199" s="89"/>
      <x:c r="G199" s="89"/>
      <x:c r="H199" s="89"/>
      <x:c r="I199" s="89"/>
      <x:c r="J199" s="89"/>
      <x:c r="K199" s="109" t="str">
        <x:f>IF(C199="","",AVERAGE(F199:J199)/5)</x:f>
      </x:c>
      <x:c r="L199" s="107" t="str">
        <x:f>IF(K199="","",IF(K199&gt;=0.9,"Excelente",IF(K199&gt;=0.8,"Sólido",IF(K199&gt;=0.7,"Vigilar","En riesgo"))))</x:f>
      </x:c>
      <x:c r="M199" s="107" t="str">
        <x:f>IF(K199="","",IF(OR(K199&lt;'CONFIGURACIÓN'!$C$17,J199&lt;=2),"Requerido","Rutinario"))</x:f>
      </x:c>
      <x:c r="N199" s="107"/>
    </x:row>
    <x:row r="200">
      <x:c r="A200" s="67"/>
      <x:c r="B200" s="83"/>
      <x:c r="C200" s="67"/>
      <x:c r="D200" s="67"/>
      <x:c r="E200" s="67"/>
      <x:c r="F200" s="89"/>
      <x:c r="G200" s="89"/>
      <x:c r="H200" s="89"/>
      <x:c r="I200" s="89"/>
      <x:c r="J200" s="89"/>
      <x:c r="K200" s="109" t="str">
        <x:f>IF(C200="","",AVERAGE(F200:J200)/5)</x:f>
      </x:c>
      <x:c r="L200" s="107" t="str">
        <x:f>IF(K200="","",IF(K200&gt;=0.9,"Excelente",IF(K200&gt;=0.8,"Sólido",IF(K200&gt;=0.7,"Vigilar","En riesgo"))))</x:f>
      </x:c>
      <x:c r="M200" s="107" t="str">
        <x:f>IF(K200="","",IF(OR(K200&lt;'CONFIGURACIÓN'!$C$17,J200&lt;=2),"Requerido","Rutinario"))</x:f>
      </x:c>
      <x:c r="N200" s="107"/>
    </x:row>
    <x:row r="201">
      <x:c r="A201" s="67"/>
      <x:c r="B201" s="83"/>
      <x:c r="C201" s="67"/>
      <x:c r="D201" s="67"/>
      <x:c r="E201" s="67"/>
      <x:c r="F201" s="89"/>
      <x:c r="G201" s="89"/>
      <x:c r="H201" s="89"/>
      <x:c r="I201" s="89"/>
      <x:c r="J201" s="89"/>
      <x:c r="K201" s="109" t="str">
        <x:f>IF(C201="","",AVERAGE(F201:J201)/5)</x:f>
      </x:c>
      <x:c r="L201" s="107" t="str">
        <x:f>IF(K201="","",IF(K201&gt;=0.9,"Excelente",IF(K201&gt;=0.8,"Sólido",IF(K201&gt;=0.7,"Vigilar","En riesgo"))))</x:f>
      </x:c>
      <x:c r="M201" s="107" t="str">
        <x:f>IF(K201="","",IF(OR(K201&lt;'CONFIGURACIÓN'!$C$17,J201&lt;=2),"Requerido","Rutinario"))</x:f>
      </x:c>
      <x:c r="N201" s="107"/>
    </x:row>
    <x:row r="202">
      <x:c r="A202" s="67"/>
      <x:c r="B202" s="83"/>
      <x:c r="C202" s="67"/>
      <x:c r="D202" s="67"/>
      <x:c r="E202" s="67"/>
      <x:c r="F202" s="89"/>
      <x:c r="G202" s="89"/>
      <x:c r="H202" s="89"/>
      <x:c r="I202" s="89"/>
      <x:c r="J202" s="89"/>
      <x:c r="K202" s="109" t="str">
        <x:f>IF(C202="","",AVERAGE(F202:J202)/5)</x:f>
      </x:c>
      <x:c r="L202" s="107" t="str">
        <x:f>IF(K202="","",IF(K202&gt;=0.9,"Excelente",IF(K202&gt;=0.8,"Sólido",IF(K202&gt;=0.7,"Vigilar","En riesgo"))))</x:f>
      </x:c>
      <x:c r="M202" s="107" t="str">
        <x:f>IF(K202="","",IF(OR(K202&lt;'CONFIGURACIÓN'!$C$17,J202&lt;=2),"Requerido","Rutinario"))</x:f>
      </x:c>
      <x:c r="N202" s="107"/>
    </x:row>
    <x:row r="203">
      <x:c r="A203" s="67"/>
      <x:c r="B203" s="83"/>
      <x:c r="C203" s="67"/>
      <x:c r="D203" s="67"/>
      <x:c r="E203" s="67"/>
      <x:c r="F203" s="89"/>
      <x:c r="G203" s="89"/>
      <x:c r="H203" s="89"/>
      <x:c r="I203" s="89"/>
      <x:c r="J203" s="89"/>
      <x:c r="K203" s="109" t="str">
        <x:f>IF(C203="","",AVERAGE(F203:J203)/5)</x:f>
      </x:c>
      <x:c r="L203" s="107" t="str">
        <x:f>IF(K203="","",IF(K203&gt;=0.9,"Excelente",IF(K203&gt;=0.8,"Sólido",IF(K203&gt;=0.7,"Vigilar","En riesgo"))))</x:f>
      </x:c>
      <x:c r="M203" s="107" t="str">
        <x:f>IF(K203="","",IF(OR(K203&lt;'CONFIGURACIÓN'!$C$17,J203&lt;=2),"Requerido","Rutinario"))</x:f>
      </x:c>
      <x:c r="N203" s="107"/>
    </x:row>
    <x:row r="204">
      <x:c r="A204" s="67"/>
      <x:c r="B204" s="83"/>
      <x:c r="C204" s="67"/>
      <x:c r="D204" s="67"/>
      <x:c r="E204" s="67"/>
      <x:c r="F204" s="89"/>
      <x:c r="G204" s="89"/>
      <x:c r="H204" s="89"/>
      <x:c r="I204" s="89"/>
      <x:c r="J204" s="89"/>
      <x:c r="K204" s="109" t="str">
        <x:f>IF(C204="","",AVERAGE(F204:J204)/5)</x:f>
      </x:c>
      <x:c r="L204" s="107" t="str">
        <x:f>IF(K204="","",IF(K204&gt;=0.9,"Excelente",IF(K204&gt;=0.8,"Sólido",IF(K204&gt;=0.7,"Vigilar","En riesgo"))))</x:f>
      </x:c>
      <x:c r="M204" s="107" t="str">
        <x:f>IF(K204="","",IF(OR(K204&lt;'CONFIGURACIÓN'!$C$17,J204&lt;=2),"Requerido","Rutinario"))</x:f>
      </x:c>
      <x:c r="N204" s="107"/>
    </x:row>
    <x:row r="205">
      <x:c r="A205" s="67"/>
      <x:c r="B205" s="83"/>
      <x:c r="C205" s="67"/>
      <x:c r="D205" s="67"/>
      <x:c r="E205" s="67"/>
      <x:c r="F205" s="89"/>
      <x:c r="G205" s="89"/>
      <x:c r="H205" s="89"/>
      <x:c r="I205" s="89"/>
      <x:c r="J205" s="89"/>
      <x:c r="K205" s="109" t="str">
        <x:f>IF(C205="","",AVERAGE(F205:J205)/5)</x:f>
      </x:c>
      <x:c r="L205" s="107" t="str">
        <x:f>IF(K205="","",IF(K205&gt;=0.9,"Excelente",IF(K205&gt;=0.8,"Sólido",IF(K205&gt;=0.7,"Vigilar","En riesgo"))))</x:f>
      </x:c>
      <x:c r="M205" s="107" t="str">
        <x:f>IF(K205="","",IF(OR(K205&lt;'CONFIGURACIÓN'!$C$17,J205&lt;=2),"Requerido","Rutinario"))</x:f>
      </x:c>
      <x:c r="N205" s="107"/>
    </x:row>
    <x:row r="206">
      <x:c r="A206" s="67"/>
      <x:c r="B206" s="83"/>
      <x:c r="C206" s="67"/>
      <x:c r="D206" s="67"/>
      <x:c r="E206" s="67"/>
      <x:c r="F206" s="89"/>
      <x:c r="G206" s="89"/>
      <x:c r="H206" s="89"/>
      <x:c r="I206" s="89"/>
      <x:c r="J206" s="89"/>
      <x:c r="K206" s="109" t="str">
        <x:f>IF(C206="","",AVERAGE(F206:J206)/5)</x:f>
      </x:c>
      <x:c r="L206" s="107" t="str">
        <x:f>IF(K206="","",IF(K206&gt;=0.9,"Excelente",IF(K206&gt;=0.8,"Sólido",IF(K206&gt;=0.7,"Vigilar","En riesgo"))))</x:f>
      </x:c>
      <x:c r="M206" s="107" t="str">
        <x:f>IF(K206="","",IF(OR(K206&lt;'CONFIGURACIÓN'!$C$17,J206&lt;=2),"Requerido","Rutinario"))</x:f>
      </x:c>
      <x:c r="N206" s="107"/>
    </x:row>
    <x:row r="207">
      <x:c r="A207" s="67"/>
      <x:c r="B207" s="83"/>
      <x:c r="C207" s="67"/>
      <x:c r="D207" s="67"/>
      <x:c r="E207" s="67"/>
      <x:c r="F207" s="89"/>
      <x:c r="G207" s="89"/>
      <x:c r="H207" s="89"/>
      <x:c r="I207" s="89"/>
      <x:c r="J207" s="89"/>
      <x:c r="K207" s="109" t="str">
        <x:f>IF(C207="","",AVERAGE(F207:J207)/5)</x:f>
      </x:c>
      <x:c r="L207" s="107" t="str">
        <x:f>IF(K207="","",IF(K207&gt;=0.9,"Excelente",IF(K207&gt;=0.8,"Sólido",IF(K207&gt;=0.7,"Vigilar","En riesgo"))))</x:f>
      </x:c>
      <x:c r="M207" s="107" t="str">
        <x:f>IF(K207="","",IF(OR(K207&lt;'CONFIGURACIÓN'!$C$17,J207&lt;=2),"Requerido","Rutinario"))</x:f>
      </x:c>
      <x:c r="N207" s="107"/>
    </x:row>
    <x:row r="208">
      <x:c r="A208" s="67"/>
      <x:c r="B208" s="83"/>
      <x:c r="C208" s="67"/>
      <x:c r="D208" s="67"/>
      <x:c r="E208" s="67"/>
      <x:c r="F208" s="89"/>
      <x:c r="G208" s="89"/>
      <x:c r="H208" s="89"/>
      <x:c r="I208" s="89"/>
      <x:c r="J208" s="89"/>
      <x:c r="K208" s="109" t="str">
        <x:f>IF(C208="","",AVERAGE(F208:J208)/5)</x:f>
      </x:c>
      <x:c r="L208" s="107" t="str">
        <x:f>IF(K208="","",IF(K208&gt;=0.9,"Excelente",IF(K208&gt;=0.8,"Sólido",IF(K208&gt;=0.7,"Vigilar","En riesgo"))))</x:f>
      </x:c>
      <x:c r="M208" s="107" t="str">
        <x:f>IF(K208="","",IF(OR(K208&lt;'CONFIGURACIÓN'!$C$17,J208&lt;=2),"Requerido","Rutinario"))</x:f>
      </x:c>
      <x:c r="N208" s="107"/>
    </x:row>
    <x:row r="209">
      <x:c r="A209" s="67"/>
      <x:c r="B209" s="83"/>
      <x:c r="C209" s="67"/>
      <x:c r="D209" s="67"/>
      <x:c r="E209" s="67"/>
      <x:c r="F209" s="89"/>
      <x:c r="G209" s="89"/>
      <x:c r="H209" s="89"/>
      <x:c r="I209" s="89"/>
      <x:c r="J209" s="89"/>
      <x:c r="K209" s="109" t="str">
        <x:f>IF(C209="","",AVERAGE(F209:J209)/5)</x:f>
      </x:c>
      <x:c r="L209" s="107" t="str">
        <x:f>IF(K209="","",IF(K209&gt;=0.9,"Excelente",IF(K209&gt;=0.8,"Sólido",IF(K209&gt;=0.7,"Vigilar","En riesgo"))))</x:f>
      </x:c>
      <x:c r="M209" s="107" t="str">
        <x:f>IF(K209="","",IF(OR(K209&lt;'CONFIGURACIÓN'!$C$17,J209&lt;=2),"Requerido","Rutinario"))</x:f>
      </x:c>
      <x:c r="N209" s="107"/>
    </x:row>
    <x:row r="210">
      <x:c r="A210" s="67"/>
      <x:c r="B210" s="83"/>
      <x:c r="C210" s="67"/>
      <x:c r="D210" s="67"/>
      <x:c r="E210" s="67"/>
      <x:c r="F210" s="89"/>
      <x:c r="G210" s="89"/>
      <x:c r="H210" s="89"/>
      <x:c r="I210" s="89"/>
      <x:c r="J210" s="89"/>
      <x:c r="K210" s="109" t="str">
        <x:f>IF(C210="","",AVERAGE(F210:J210)/5)</x:f>
      </x:c>
      <x:c r="L210" s="107" t="str">
        <x:f>IF(K210="","",IF(K210&gt;=0.9,"Excelente",IF(K210&gt;=0.8,"Sólido",IF(K210&gt;=0.7,"Vigilar","En riesgo"))))</x:f>
      </x:c>
      <x:c r="M210" s="107" t="str">
        <x:f>IF(K210="","",IF(OR(K210&lt;'CONFIGURACIÓN'!$C$17,J210&lt;=2),"Requerido","Rutinario"))</x:f>
      </x:c>
      <x:c r="N210" s="107"/>
    </x:row>
    <x:row r="211">
      <x:c r="A211" s="67"/>
      <x:c r="B211" s="83"/>
      <x:c r="C211" s="67"/>
      <x:c r="D211" s="67"/>
      <x:c r="E211" s="67"/>
      <x:c r="F211" s="89"/>
      <x:c r="G211" s="89"/>
      <x:c r="H211" s="89"/>
      <x:c r="I211" s="89"/>
      <x:c r="J211" s="89"/>
      <x:c r="K211" s="109" t="str">
        <x:f>IF(C211="","",AVERAGE(F211:J211)/5)</x:f>
      </x:c>
      <x:c r="L211" s="107" t="str">
        <x:f>IF(K211="","",IF(K211&gt;=0.9,"Excelente",IF(K211&gt;=0.8,"Sólido",IF(K211&gt;=0.7,"Vigilar","En riesgo"))))</x:f>
      </x:c>
      <x:c r="M211" s="107" t="str">
        <x:f>IF(K211="","",IF(OR(K211&lt;'CONFIGURACIÓN'!$C$17,J211&lt;=2),"Requerido","Rutinario"))</x:f>
      </x:c>
      <x:c r="N211" s="107"/>
    </x:row>
    <x:row r="212">
      <x:c r="A212" s="67"/>
      <x:c r="B212" s="83"/>
      <x:c r="C212" s="67"/>
      <x:c r="D212" s="67"/>
      <x:c r="E212" s="67"/>
      <x:c r="F212" s="89"/>
      <x:c r="G212" s="89"/>
      <x:c r="H212" s="89"/>
      <x:c r="I212" s="89"/>
      <x:c r="J212" s="89"/>
      <x:c r="K212" s="109" t="str">
        <x:f>IF(C212="","",AVERAGE(F212:J212)/5)</x:f>
      </x:c>
      <x:c r="L212" s="107" t="str">
        <x:f>IF(K212="","",IF(K212&gt;=0.9,"Excelente",IF(K212&gt;=0.8,"Sólido",IF(K212&gt;=0.7,"Vigilar","En riesgo"))))</x:f>
      </x:c>
      <x:c r="M212" s="107" t="str">
        <x:f>IF(K212="","",IF(OR(K212&lt;'CONFIGURACIÓN'!$C$17,J212&lt;=2),"Requerido","Rutinario"))</x:f>
      </x:c>
      <x:c r="N212" s="107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D10"/>
    <x:mergeCell ref="A11:D11"/>
    <x:mergeCell ref="E10:G10"/>
    <x:mergeCell ref="E11:G11"/>
    <x:mergeCell ref="H10:J10"/>
    <x:mergeCell ref="H11:J11"/>
    <x:mergeCell ref="K10:N10"/>
    <x:mergeCell ref="K11:N11"/>
  </x:mergeCells>
  <x:conditionalFormatting sqref="K13:K212">
    <x:cfRule type="dataBar" priority="1">
      <x:dataBar>
        <x:cfvo type="min"/>
        <x:cfvo type="max"/>
        <x:color rgb="FF18A68F"/>
      </x:dataBar>
    </x:cfRule>
  </x:conditionalFormatting>
  <x:conditionalFormatting sqref="L13:L212">
    <x:cfRule type="containsText" dxfId="13" priority="2" operator="containsText" text="Excelente"/>
    <x:cfRule type="containsText" dxfId="14" priority="3" operator="containsText" text="Sólido"/>
    <x:cfRule type="containsText" dxfId="15" priority="4" operator="containsText" text="Vigilar"/>
    <x:cfRule type="containsText" dxfId="16" priority="5" operator="containsText" text="En riesgo"/>
  </x:conditionalFormatting>
  <x:conditionalFormatting sqref="M13:M212">
    <x:cfRule type="containsText" dxfId="17" priority="6" operator="containsText" text="Requerido"/>
  </x:conditionalFormatting>
  <x:dataValidations count="3">
    <x:dataValidation type="list" sqref="C13:C212" allowBlank="1" showErrorMessage="1">
      <x:formula1>'PROVEEDORES'!$A$13:$A$62</x:formula1>
    </x:dataValidation>
    <x:dataValidation type="list" sqref="D13:D212" allowBlank="1" showErrorMessage="1">
      <x:formula1>'CONFIGURACIÓN'!$N$14:$N$17</x:formula1>
    </x:dataValidation>
    <x:dataValidation type="whole" operator="between" sqref="F13:J212" allowBlank="1" showErrorMessage="1">
      <x:formula1>1</x:formula1>
      <x:formula2>5</x:formula2>
    </x:dataValidation>
  </x:dataValidations>
  <x:hyperlinks>
    <x:hyperlink ref="A1" location="'INICIO'!A1"/>
    <x:hyperlink ref="A2" location="'INICIO'!A1"/>
    <x:hyperlink ref="C2" location="'CONFIGURACIÓN'!A1"/>
    <x:hyperlink ref="E2" location="'PROVEEDORES'!A1"/>
    <x:hyperlink ref="G2" location="'EVALUACIONES'!A1"/>
    <x:hyperlink ref="I2" location="'INCIDENCIAS'!A1"/>
    <x:hyperlink ref="K2" location="'FICHA-PROVEEDOR'!A1"/>
    <x:hyperlink ref="M2" location="'PANEL-DE-CONTROL'!A1"/>
  </x:hyperlinks>
  <x:pageMargins left="0.7" right="0.7" top="0.75" bottom="0.75" header="0.3" footer="0.3"/>
  <x:tableParts count="1">
    <x:tablePart xmlns:r="http://schemas.openxmlformats.org/officeDocument/2006/relationships" r:id="R9991abb209e1404a"/>
  </x:tableParts>
</x:worksheet>
</file>

<file path=xl/worksheets/sheet5.xml><?xml version="1.0" encoding="utf-8"?>
<x:worksheet xmlns:x="http://schemas.openxmlformats.org/spreadsheetml/2006/main">
  <x:sheetViews>
    <x:sheetView showGridLines="0" workbookViewId="0" zoomScale="85" zoomScaleNormal="85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6" hidden="0" customWidth="1"/>
    <x:col min="5" max="5" width="12" hidden="0" customWidth="1"/>
    <x:col min="6" max="6" width="36" hidden="0" customWidth="1"/>
    <x:col min="7" max="7" width="18" hidden="0" customWidth="1"/>
    <x:col min="8" max="8" width="13" hidden="0" customWidth="1"/>
    <x:col min="9" max="9" width="14" hidden="0" customWidth="1"/>
    <x:col min="10" max="10" width="13" hidden="0" customWidth="1"/>
    <x:col min="11" max="11" width="11" hidden="0" customWidth="1"/>
    <x:col min="12" max="12" width="12" hidden="0" customWidth="1"/>
    <x:col min="13" max="13" width="32" hidden="0" customWidth="1"/>
    <x:col min="14" max="14" width="12" hidden="0" customWidth="1"/>
  </x:cols>
  <x:sheetData>
    <x:row r="1" ht="18" customHeight="1">
      <x:c r="A1" s="6" t="str">
        <x:v>lstBooks</x:v>
      </x:c>
      <x:c r="B1" s="6"/>
      <x:c r="C1" s="8" t="str">
        <x:v>Rendimiento de proveedores  /  Espacio de gestión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ES</x:v>
      </x:c>
      <x:c r="L1" s="10"/>
      <x:c r="M1" s="10"/>
      <x:c r="N1" s="10"/>
    </x:row>
    <x:row r="2" ht="25" customHeight="1">
      <x:c r="A2" s="12" t="str">
        <x:v>Inicio</x:v>
      </x:c>
      <x:c r="B2" s="12"/>
      <x:c r="C2" s="12" t="str">
        <x:v>Configuración</x:v>
      </x:c>
      <x:c r="D2" s="12"/>
      <x:c r="E2" s="12" t="str">
        <x:v>Proveedores</x:v>
      </x:c>
      <x:c r="F2" s="12"/>
      <x:c r="G2" s="12" t="str">
        <x:v>Evaluaciones</x:v>
      </x:c>
      <x:c r="H2" s="12"/>
      <x:c r="I2" s="15" t="str">
        <x:v>Incidencias</x:v>
      </x:c>
      <x:c r="J2" s="15"/>
      <x:c r="K2" s="12" t="str">
        <x:v>Ficha de proveedor</x:v>
      </x:c>
      <x:c r="L2" s="12"/>
      <x:c r="M2" s="12" t="str">
        <x:v>Panel de control</x:v>
      </x:c>
      <x:c r="N2" s="12"/>
    </x:row>
    <x:row r="3" ht="4" customHeight="1">
      <x:c r="A3" s="4" t="str"/>
      <x:c r="B3" s="4"/>
      <x:c r="C3" s="4" t="str"/>
      <x:c r="D3" s="4"/>
      <x:c r="E3" s="4" t="str"/>
      <x:c r="F3" s="4"/>
      <x:c r="G3" s="4" t="str"/>
      <x:c r="H3" s="4"/>
      <x:c r="I3" s="16" t="str"/>
      <x:c r="J3" s="16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Gestión de incidencias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Espacio de incidencias</x:v>
      </x:c>
      <x:c r="L5" s="33"/>
      <x:c r="M5" s="33"/>
      <x:c r="N5" s="33"/>
    </x:row>
    <x:row r="6" ht="24" customHeight="1">
      <x:c r="A6" s="22" t="str">
        <x:v>Registro de incidencias de proveedores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Gestione incidencias de entrega, calidad, servicio, documentación y cumplimiento mediante responsables y resolución.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Identidad del libro verificada
XLSX sin macros  •  Datos de ejemplo ficticios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101" t="str">
        <x:v>Abiertas o en seguimiento</x:v>
      </x:c>
      <x:c r="B10" s="101"/>
      <x:c r="C10" s="101"/>
      <x:c r="D10" s="101"/>
      <x:c r="E10" s="103" t="str">
        <x:v>Vencidas</x:v>
      </x:c>
      <x:c r="F10" s="103"/>
      <x:c r="G10" s="103"/>
      <x:c r="H10" s="111" t="str">
        <x:v>Críticas sin resolver</x:v>
      </x:c>
      <x:c r="I10" s="111"/>
      <x:c r="J10" s="111"/>
      <x:c r="K10" s="98" t="str">
        <x:v>Incidencias registradas</x:v>
      </x:c>
      <x:c r="L10" s="98"/>
      <x:c r="M10" s="98"/>
      <x:c r="N10" s="98"/>
    </x:row>
    <x:row r="11">
      <x:c r="A11" s="99" t="n">
        <x:f>COUNTIFS('INCIDENCIAS'!$A$13:$A$212,"&lt;&gt;",'INCIDENCIAS'!$I$13:$I$212,"&lt;&gt;Resuelta")</x:f>
        <x:v>6</x:v>
      </x:c>
      <x:c r="B11" s="99"/>
      <x:c r="C11" s="99"/>
      <x:c r="D11" s="99"/>
      <x:c r="E11" s="99" t="n">
        <x:f>COUNTIF('INCIDENCIAS'!$L$13:$L$212,"VENCIDA")</x:f>
        <x:v>3</x:v>
      </x:c>
      <x:c r="F11" s="99"/>
      <x:c r="G11" s="99"/>
      <x:c r="H11" s="99" t="n">
        <x:f>COUNTIFS('INCIDENCIAS'!$A$13:$A$212,"&lt;&gt;",'INCIDENCIAS'!$E$13:$E$212,"Crítico",'INCIDENCIAS'!$I$13:$I$212,"&lt;&gt;Resuelta")</x:f>
        <x:v>1</x:v>
      </x:c>
      <x:c r="I11" s="99"/>
      <x:c r="J11" s="99"/>
      <x:c r="K11" s="99" t="n">
        <x:f>COUNTIF('INCIDENCIAS'!$A$13:$A$212,"&lt;&gt;")</x:f>
        <x:v>8</x:v>
      </x:c>
      <x:c r="L11" s="99"/>
      <x:c r="M11" s="99"/>
      <x:c r="N11" s="99"/>
    </x:row>
    <x:row r="12" ht="38" customHeight="1">
      <x:c r="A12" s="81" t="str">
        <x:v>ID de incidencia</x:v>
      </x:c>
      <x:c r="B12" s="81" t="str">
        <x:v>Fecha de apertura</x:v>
      </x:c>
      <x:c r="C12" s="81" t="str">
        <x:v>ID de proveedor</x:v>
      </x:c>
      <x:c r="D12" s="81" t="str">
        <x:v>Tipo de incidencia</x:v>
      </x:c>
      <x:c r="E12" s="81" t="str">
        <x:v>Gravedad</x:v>
      </x:c>
      <x:c r="F12" s="81" t="str">
        <x:v>Descripción</x:v>
      </x:c>
      <x:c r="G12" s="81" t="str">
        <x:v>Responsable</x:v>
      </x:c>
      <x:c r="H12" s="81" t="str">
        <x:v>Fecha objetivo</x:v>
      </x:c>
      <x:c r="I12" s="81" t="str">
        <x:v>Estado</x:v>
      </x:c>
      <x:c r="J12" s="81" t="str">
        <x:v>Fecha de resolución</x:v>
      </x:c>
      <x:c r="K12" s="81" t="str">
        <x:v>Antigüedad (días)</x:v>
      </x:c>
      <x:c r="L12" s="81" t="str">
        <x:v>Vencidas</x:v>
      </x:c>
      <x:c r="M12" s="81" t="str">
        <x:v>Observaciones</x:v>
      </x:c>
      <x:c r="N12" s="3"/>
    </x:row>
    <x:row r="13">
      <x:c r="A13" s="66" t="str">
        <x:v>ISS-001</x:v>
      </x:c>
      <x:c r="B13" s="82" t="n">
        <x:v>46152</x:v>
      </x:c>
      <x:c r="C13" s="66" t="str">
        <x:v>SUP-005</x:v>
      </x:c>
      <x:c r="D13" s="66" t="str">
        <x:v>Entrega</x:v>
      </x:c>
      <x:c r="E13" s="66" t="str">
        <x:v>Alto</x:v>
      </x:c>
      <x:c r="F13" s="66" t="str">
        <x:v>Los retrasos reiterados afectaron a las operaciones planificadas.</x:v>
      </x:c>
      <x:c r="G13" s="66" t="str">
        <x:v>Maya Chen</x:v>
      </x:c>
      <x:c r="H13" s="82" t="n">
        <x:v>46172</x:v>
      </x:c>
      <x:c r="I13" s="66" t="str">
        <x:v>Abierta</x:v>
      </x:c>
      <x:c r="J13" s="82"/>
      <x:c r="K13" s="112" t="n">
        <x:f>IF(B13="","",IF(J13&lt;&gt;"",J13-B13,'CONFIGURACIÓN'!$C$14-B13))</x:f>
        <x:v>94</x:v>
      </x:c>
      <x:c r="L13" s="106" t="str">
        <x:f>IF(B13="","",IF(AND(I13&lt;&gt;"Resuelta",H13&lt;&gt;"",'CONFIGURACIÓN'!$C$14&gt;H13),"VENCIDA",""))</x:f>
        <x:v>VENCIDA</x:v>
      </x:c>
      <x:c r="M13" s="106" t="str">
        <x:v>Se solicitó un plan correctivo al proveedor.</x:v>
      </x:c>
      <x:c r="N13" s="3"/>
    </x:row>
    <x:row r="14">
      <x:c r="A14" s="67" t="str">
        <x:v>ISS-002</x:v>
      </x:c>
      <x:c r="B14" s="83" t="n">
        <x:v>46188</x:v>
      </x:c>
      <x:c r="C14" s="67" t="str">
        <x:v>SUP-002</x:v>
      </x:c>
      <x:c r="D14" s="67" t="str">
        <x:v>Calidad</x:v>
      </x:c>
      <x:c r="E14" s="67" t="str">
        <x:v>Medio</x:v>
      </x:c>
      <x:c r="F14" s="67" t="str">
        <x:v>El grosor del embalaje difiere de la especificación aprobada.</x:v>
      </x:c>
      <x:c r="G14" s="67" t="str">
        <x:v>Omar Hassan</x:v>
      </x:c>
      <x:c r="H14" s="83" t="n">
        <x:v>46218</x:v>
      </x:c>
      <x:c r="I14" s="67" t="str">
        <x:v>En seguimiento</x:v>
      </x:c>
      <x:c r="J14" s="83"/>
      <x:c r="K14" s="113" t="n">
        <x:f>IF(B14="","",IF(J14&lt;&gt;"",J14-B14,'CONFIGURACIÓN'!$C$14-B14))</x:f>
        <x:v>58</x:v>
      </x:c>
      <x:c r="L14" s="107" t="str">
        <x:f>IF(B14="","",IF(AND(I14&lt;&gt;"Resuelta",H14&lt;&gt;"",'CONFIGURACIÓN'!$C$14&gt;H14),"VENCIDA",""))</x:f>
        <x:v>VENCIDA</x:v>
      </x:c>
      <x:c r="M14" s="107" t="str">
        <x:v>Inspeccionar las dos próximas entregas.</x:v>
      </x:c>
      <x:c r="N14" s="3"/>
    </x:row>
    <x:row r="15">
      <x:c r="A15" s="67" t="str">
        <x:v>ISS-003</x:v>
      </x:c>
      <x:c r="B15" s="83" t="n">
        <x:v>46213</x:v>
      </x:c>
      <x:c r="C15" s="67" t="str">
        <x:v>SUP-008</x:v>
      </x:c>
      <x:c r="D15" s="67" t="str">
        <x:v>Documentación</x:v>
      </x:c>
      <x:c r="E15" s="67" t="str">
        <x:v>Alto</x:v>
      </x:c>
      <x:c r="F15" s="67" t="str">
        <x:v>No se ha aportado el certificado de cumplimiento vigente.</x:v>
      </x:c>
      <x:c r="G15" s="67" t="str">
        <x:v>Lina Park</x:v>
      </x:c>
      <x:c r="H15" s="83" t="n">
        <x:v>46254</x:v>
      </x:c>
      <x:c r="I15" s="67" t="str">
        <x:v>Abierta</x:v>
      </x:c>
      <x:c r="J15" s="83"/>
      <x:c r="K15" s="113" t="n">
        <x:f>IF(B15="","",IF(J15&lt;&gt;"",J15-B15,'CONFIGURACIÓN'!$C$14-B15))</x:f>
        <x:v>33</x:v>
      </x:c>
      <x:c r="L15" s="107" t="str">
        <x:f>IF(B15="","",IF(AND(I15&lt;&gt;"Resuelta",H15&lt;&gt;"",'CONFIGURACIÓN'!$C$14&gt;H15),"VENCIDA",""))</x:f>
      </x:c>
      <x:c r="M15" s="107" t="str">
        <x:v>Puede ser necesario suspender las compras.</x:v>
      </x:c>
      <x:c r="N15" s="3"/>
    </x:row>
    <x:row r="16">
      <x:c r="A16" s="67" t="str">
        <x:v>ISS-004</x:v>
      </x:c>
      <x:c r="B16" s="83" t="n">
        <x:v>46225</x:v>
      </x:c>
      <x:c r="C16" s="67" t="str">
        <x:v>SUP-001</x:v>
      </x:c>
      <x:c r="D16" s="67" t="str">
        <x:v>Precios</x:v>
      </x:c>
      <x:c r="E16" s="67" t="str">
        <x:v>Bajo</x:v>
      </x:c>
      <x:c r="F16" s="67" t="str">
        <x:v>El precio de una factura difería de la lista acordada.</x:v>
      </x:c>
      <x:c r="G16" s="67" t="str">
        <x:v>Noor Hassan</x:v>
      </x:c>
      <x:c r="H16" s="83" t="n">
        <x:v>46249</x:v>
      </x:c>
      <x:c r="I16" s="67" t="str">
        <x:v>En seguimiento</x:v>
      </x:c>
      <x:c r="J16" s="83"/>
      <x:c r="K16" s="113" t="n">
        <x:f>IF(B16="","",IF(J16&lt;&gt;"",J16-B16,'CONFIGURACIÓN'!$C$14-B16))</x:f>
        <x:v>21</x:v>
      </x:c>
      <x:c r="L16" s="107" t="str">
        <x:f>IF(B16="","",IF(AND(I16&lt;&gt;"Resuelta",H16&lt;&gt;"",'CONFIGURACIÓN'!$C$14&gt;H16),"VENCIDA",""))</x:f>
      </x:c>
      <x:c r="M16" s="107" t="str">
        <x:v>Nota de crédito en revisión.</x:v>
      </x:c>
      <x:c r="N16" s="3"/>
    </x:row>
    <x:row r="17">
      <x:c r="A17" s="67" t="str">
        <x:v>ISS-005</x:v>
      </x:c>
      <x:c r="B17" s="83" t="n">
        <x:v>46204</x:v>
      </x:c>
      <x:c r="C17" s="67" t="str">
        <x:v>SUP-004</x:v>
      </x:c>
      <x:c r="D17" s="67" t="str">
        <x:v>Servicio</x:v>
      </x:c>
      <x:c r="E17" s="67" t="str">
        <x:v>Medio</x:v>
      </x:c>
      <x:c r="F17" s="67" t="str">
        <x:v>La respuesta a una reposición urgente se retrasó.</x:v>
      </x:c>
      <x:c r="G17" s="67" t="str">
        <x:v>Maya Chen</x:v>
      </x:c>
      <x:c r="H17" s="83" t="n">
        <x:v>46228</x:v>
      </x:c>
      <x:c r="I17" s="67" t="str">
        <x:v>Resuelta</x:v>
      </x:c>
      <x:c r="J17" s="83" t="n">
        <x:v>46224</x:v>
      </x:c>
      <x:c r="K17" s="113" t="n">
        <x:f>IF(B17="","",IF(J17&lt;&gt;"",J17-B17,'CONFIGURACIÓN'!$C$14-B17))</x:f>
        <x:v>20</x:v>
      </x:c>
      <x:c r="L17" s="107" t="str">
        <x:f>IF(B17="","",IF(AND(I17&lt;&gt;"Resuelta",H17&lt;&gt;"",'CONFIGURACIÓN'!$C$14&gt;H17),"VENCIDA",""))</x:f>
      </x:c>
      <x:c r="M17" s="107" t="str">
        <x:v>Contacto de escalado documentado.</x:v>
      </x:c>
      <x:c r="N17" s="3"/>
    </x:row>
    <x:row r="18">
      <x:c r="A18" s="67" t="str">
        <x:v>ISS-006</x:v>
      </x:c>
      <x:c r="B18" s="83" t="n">
        <x:v>46178</x:v>
      </x:c>
      <x:c r="C18" s="67" t="str">
        <x:v>SUP-006</x:v>
      </x:c>
      <x:c r="D18" s="67" t="str">
        <x:v>Calidad</x:v>
      </x:c>
      <x:c r="E18" s="67" t="str">
        <x:v>Bajo</x:v>
      </x:c>
      <x:c r="F18" s="67" t="str">
        <x:v>Defecto estético menor en un artículo entregado.</x:v>
      </x:c>
      <x:c r="G18" s="67" t="str">
        <x:v>Omar Hassan</x:v>
      </x:c>
      <x:c r="H18" s="83" t="n">
        <x:v>46193</x:v>
      </x:c>
      <x:c r="I18" s="67" t="str">
        <x:v>Resuelta</x:v>
      </x:c>
      <x:c r="J18" s="83" t="n">
        <x:v>46191</x:v>
      </x:c>
      <x:c r="K18" s="113" t="n">
        <x:f>IF(B18="","",IF(J18&lt;&gt;"",J18-B18,'CONFIGURACIÓN'!$C$14-B18))</x:f>
        <x:v>13</x:v>
      </x:c>
      <x:c r="L18" s="107" t="str">
        <x:f>IF(B18="","",IF(AND(I18&lt;&gt;"Resuelta",H18&lt;&gt;"",'CONFIGURACIÓN'!$C$14&gt;H18),"VENCIDA",""))</x:f>
      </x:c>
      <x:c r="M18" s="107" t="str">
        <x:v>Sustitución recibida.</x:v>
      </x:c>
      <x:c r="N18" s="3"/>
    </x:row>
    <x:row r="19">
      <x:c r="A19" s="67" t="str">
        <x:v>ISS-007</x:v>
      </x:c>
      <x:c r="B19" s="83" t="n">
        <x:v>46235</x:v>
      </x:c>
      <x:c r="C19" s="67" t="str">
        <x:v>SUP-005</x:v>
      </x:c>
      <x:c r="D19" s="67" t="str">
        <x:v>Cumplimiento</x:v>
      </x:c>
      <x:c r="E19" s="67" t="str">
        <x:v>Crítico</x:v>
      </x:c>
      <x:c r="F19" s="67" t="str">
        <x:v>La acreditación del seguro requiere renovación inmediata.</x:v>
      </x:c>
      <x:c r="G19" s="67" t="str">
        <x:v>Lina Park</x:v>
      </x:c>
      <x:c r="H19" s="83" t="n">
        <x:v>46244</x:v>
      </x:c>
      <x:c r="I19" s="67" t="str">
        <x:v>Abierta</x:v>
      </x:c>
      <x:c r="J19" s="83"/>
      <x:c r="K19" s="113" t="n">
        <x:f>IF(B19="","",IF(J19&lt;&gt;"",J19-B19,'CONFIGURACIÓN'!$C$14-B19))</x:f>
        <x:v>11</x:v>
      </x:c>
      <x:c r="L19" s="107" t="str">
        <x:f>IF(B19="","",IF(AND(I19&lt;&gt;"Resuelta",H19&lt;&gt;"",'CONFIGURACIÓN'!$C$14&gt;H19),"VENCIDA",""))</x:f>
        <x:v>VENCIDA</x:v>
      </x:c>
      <x:c r="M19" s="107" t="str">
        <x:v>Suspender nuevos pedidos hasta su verificación.</x:v>
      </x:c>
      <x:c r="N19" s="3"/>
    </x:row>
    <x:row r="20">
      <x:c r="A20" s="67" t="str">
        <x:v>ISS-008</x:v>
      </x:c>
      <x:c r="B20" s="83" t="n">
        <x:v>46239</x:v>
      </x:c>
      <x:c r="C20" s="67" t="str">
        <x:v>SUP-003</x:v>
      </x:c>
      <x:c r="D20" s="67" t="str">
        <x:v>Entrega</x:v>
      </x:c>
      <x:c r="E20" s="67" t="str">
        <x:v>Bajo</x:v>
      </x:c>
      <x:c r="F20" s="67" t="str">
        <x:v>La instalación no se programó en el periodo solicitado.</x:v>
      </x:c>
      <x:c r="G20" s="67" t="str">
        <x:v>Noor Hassan</x:v>
      </x:c>
      <x:c r="H20" s="83" t="n">
        <x:v>46259</x:v>
      </x:c>
      <x:c r="I20" s="67" t="str">
        <x:v>Abierta</x:v>
      </x:c>
      <x:c r="J20" s="83"/>
      <x:c r="K20" s="113" t="n">
        <x:f>IF(B20="","",IF(J20&lt;&gt;"",J20-B20,'CONFIGURACIÓN'!$C$14-B20))</x:f>
        <x:v>7</x:v>
      </x:c>
      <x:c r="L20" s="107" t="str">
        <x:f>IF(B20="","",IF(AND(I20&lt;&gt;"Resuelta",H20&lt;&gt;"",'CONFIGURACIÓN'!$C$14&gt;H20),"VENCIDA",""))</x:f>
      </x:c>
      <x:c r="M20" s="107" t="str">
        <x:v>Confirmar antes el calendario de entrega.</x:v>
      </x:c>
      <x:c r="N20" s="3"/>
    </x:row>
    <x:row r="21">
      <x:c r="A21" s="67"/>
      <x:c r="B21" s="83"/>
      <x:c r="C21" s="67"/>
      <x:c r="D21" s="67"/>
      <x:c r="E21" s="67"/>
      <x:c r="F21" s="67"/>
      <x:c r="G21" s="67"/>
      <x:c r="H21" s="83"/>
      <x:c r="I21" s="67"/>
      <x:c r="J21" s="83"/>
      <x:c r="K21" s="113" t="str">
        <x:f>IF(B21="","",IF(J21&lt;&gt;"",J21-B21,'CONFIGURACIÓN'!$C$14-B21))</x:f>
      </x:c>
      <x:c r="L21" s="107" t="str">
        <x:f>IF(B21="","",IF(AND(I21&lt;&gt;"Resuelta",H21&lt;&gt;"",'CONFIGURACIÓN'!$C$14&gt;H21),"VENCIDA",""))</x:f>
      </x:c>
      <x:c r="M21" s="107"/>
      <x:c r="N21" s="3"/>
    </x:row>
    <x:row r="22">
      <x:c r="A22" s="67"/>
      <x:c r="B22" s="83"/>
      <x:c r="C22" s="67"/>
      <x:c r="D22" s="67"/>
      <x:c r="E22" s="67"/>
      <x:c r="F22" s="67"/>
      <x:c r="G22" s="67"/>
      <x:c r="H22" s="83"/>
      <x:c r="I22" s="67"/>
      <x:c r="J22" s="83"/>
      <x:c r="K22" s="113" t="str">
        <x:f>IF(B22="","",IF(J22&lt;&gt;"",J22-B22,'CONFIGURACIÓN'!$C$14-B22))</x:f>
      </x:c>
      <x:c r="L22" s="107" t="str">
        <x:f>IF(B22="","",IF(AND(I22&lt;&gt;"Resuelta",H22&lt;&gt;"",'CONFIGURACIÓN'!$C$14&gt;H22),"VENCIDA",""))</x:f>
      </x:c>
      <x:c r="M22" s="107"/>
      <x:c r="N22" s="3"/>
    </x:row>
    <x:row r="23">
      <x:c r="A23" s="67"/>
      <x:c r="B23" s="83"/>
      <x:c r="C23" s="67"/>
      <x:c r="D23" s="67"/>
      <x:c r="E23" s="67"/>
      <x:c r="F23" s="67"/>
      <x:c r="G23" s="67"/>
      <x:c r="H23" s="83"/>
      <x:c r="I23" s="67"/>
      <x:c r="J23" s="83"/>
      <x:c r="K23" s="113" t="str">
        <x:f>IF(B23="","",IF(J23&lt;&gt;"",J23-B23,'CONFIGURACIÓN'!$C$14-B23))</x:f>
      </x:c>
      <x:c r="L23" s="107" t="str">
        <x:f>IF(B23="","",IF(AND(I23&lt;&gt;"Resuelta",H23&lt;&gt;"",'CONFIGURACIÓN'!$C$14&gt;H23),"VENCIDA",""))</x:f>
      </x:c>
      <x:c r="M23" s="107"/>
      <x:c r="N23" s="3"/>
    </x:row>
    <x:row r="24">
      <x:c r="A24" s="67"/>
      <x:c r="B24" s="83"/>
      <x:c r="C24" s="67"/>
      <x:c r="D24" s="67"/>
      <x:c r="E24" s="67"/>
      <x:c r="F24" s="67"/>
      <x:c r="G24" s="67"/>
      <x:c r="H24" s="83"/>
      <x:c r="I24" s="67"/>
      <x:c r="J24" s="83"/>
      <x:c r="K24" s="113" t="str">
        <x:f>IF(B24="","",IF(J24&lt;&gt;"",J24-B24,'CONFIGURACIÓN'!$C$14-B24))</x:f>
      </x:c>
      <x:c r="L24" s="107" t="str">
        <x:f>IF(B24="","",IF(AND(I24&lt;&gt;"Resuelta",H24&lt;&gt;"",'CONFIGURACIÓN'!$C$14&gt;H24),"VENCIDA",""))</x:f>
      </x:c>
      <x:c r="M24" s="107"/>
      <x:c r="N24" s="3"/>
    </x:row>
    <x:row r="25">
      <x:c r="A25" s="67"/>
      <x:c r="B25" s="83"/>
      <x:c r="C25" s="67"/>
      <x:c r="D25" s="67"/>
      <x:c r="E25" s="67"/>
      <x:c r="F25" s="67"/>
      <x:c r="G25" s="67"/>
      <x:c r="H25" s="83"/>
      <x:c r="I25" s="67"/>
      <x:c r="J25" s="83"/>
      <x:c r="K25" s="113" t="str">
        <x:f>IF(B25="","",IF(J25&lt;&gt;"",J25-B25,'CONFIGURACIÓN'!$C$14-B25))</x:f>
      </x:c>
      <x:c r="L25" s="107" t="str">
        <x:f>IF(B25="","",IF(AND(I25&lt;&gt;"Resuelta",H25&lt;&gt;"",'CONFIGURACIÓN'!$C$14&gt;H25),"VENCIDA",""))</x:f>
      </x:c>
      <x:c r="M25" s="107"/>
      <x:c r="N25" s="3"/>
    </x:row>
    <x:row r="26">
      <x:c r="A26" s="67"/>
      <x:c r="B26" s="83"/>
      <x:c r="C26" s="67"/>
      <x:c r="D26" s="67"/>
      <x:c r="E26" s="67"/>
      <x:c r="F26" s="67"/>
      <x:c r="G26" s="67"/>
      <x:c r="H26" s="83"/>
      <x:c r="I26" s="67"/>
      <x:c r="J26" s="83"/>
      <x:c r="K26" s="113" t="str">
        <x:f>IF(B26="","",IF(J26&lt;&gt;"",J26-B26,'CONFIGURACIÓN'!$C$14-B26))</x:f>
      </x:c>
      <x:c r="L26" s="107" t="str">
        <x:f>IF(B26="","",IF(AND(I26&lt;&gt;"Resuelta",H26&lt;&gt;"",'CONFIGURACIÓN'!$C$14&gt;H26),"VENCIDA",""))</x:f>
      </x:c>
      <x:c r="M26" s="107"/>
      <x:c r="N26" s="3"/>
    </x:row>
    <x:row r="27">
      <x:c r="A27" s="67"/>
      <x:c r="B27" s="83"/>
      <x:c r="C27" s="67"/>
      <x:c r="D27" s="67"/>
      <x:c r="E27" s="67"/>
      <x:c r="F27" s="67"/>
      <x:c r="G27" s="67"/>
      <x:c r="H27" s="83"/>
      <x:c r="I27" s="67"/>
      <x:c r="J27" s="83"/>
      <x:c r="K27" s="113" t="str">
        <x:f>IF(B27="","",IF(J27&lt;&gt;"",J27-B27,'CONFIGURACIÓN'!$C$14-B27))</x:f>
      </x:c>
      <x:c r="L27" s="107" t="str">
        <x:f>IF(B27="","",IF(AND(I27&lt;&gt;"Resuelta",H27&lt;&gt;"",'CONFIGURACIÓN'!$C$14&gt;H27),"VENCIDA",""))</x:f>
      </x:c>
      <x:c r="M27" s="107"/>
      <x:c r="N27" s="3"/>
    </x:row>
    <x:row r="28">
      <x:c r="A28" s="67"/>
      <x:c r="B28" s="83"/>
      <x:c r="C28" s="67"/>
      <x:c r="D28" s="67"/>
      <x:c r="E28" s="67"/>
      <x:c r="F28" s="67"/>
      <x:c r="G28" s="67"/>
      <x:c r="H28" s="83"/>
      <x:c r="I28" s="67"/>
      <x:c r="J28" s="83"/>
      <x:c r="K28" s="113" t="str">
        <x:f>IF(B28="","",IF(J28&lt;&gt;"",J28-B28,'CONFIGURACIÓN'!$C$14-B28))</x:f>
      </x:c>
      <x:c r="L28" s="107" t="str">
        <x:f>IF(B28="","",IF(AND(I28&lt;&gt;"Resuelta",H28&lt;&gt;"",'CONFIGURACIÓN'!$C$14&gt;H28),"VENCIDA",""))</x:f>
      </x:c>
      <x:c r="M28" s="107"/>
      <x:c r="N28" s="3"/>
    </x:row>
    <x:row r="29">
      <x:c r="A29" s="67"/>
      <x:c r="B29" s="83"/>
      <x:c r="C29" s="67"/>
      <x:c r="D29" s="67"/>
      <x:c r="E29" s="67"/>
      <x:c r="F29" s="67"/>
      <x:c r="G29" s="67"/>
      <x:c r="H29" s="83"/>
      <x:c r="I29" s="67"/>
      <x:c r="J29" s="83"/>
      <x:c r="K29" s="113" t="str">
        <x:f>IF(B29="","",IF(J29&lt;&gt;"",J29-B29,'CONFIGURACIÓN'!$C$14-B29))</x:f>
      </x:c>
      <x:c r="L29" s="107" t="str">
        <x:f>IF(B29="","",IF(AND(I29&lt;&gt;"Resuelta",H29&lt;&gt;"",'CONFIGURACIÓN'!$C$14&gt;H29),"VENCIDA",""))</x:f>
      </x:c>
      <x:c r="M29" s="107"/>
      <x:c r="N29" s="3"/>
    </x:row>
    <x:row r="30">
      <x:c r="A30" s="67"/>
      <x:c r="B30" s="83"/>
      <x:c r="C30" s="67"/>
      <x:c r="D30" s="67"/>
      <x:c r="E30" s="67"/>
      <x:c r="F30" s="67"/>
      <x:c r="G30" s="67"/>
      <x:c r="H30" s="83"/>
      <x:c r="I30" s="67"/>
      <x:c r="J30" s="83"/>
      <x:c r="K30" s="113" t="str">
        <x:f>IF(B30="","",IF(J30&lt;&gt;"",J30-B30,'CONFIGURACIÓN'!$C$14-B30))</x:f>
      </x:c>
      <x:c r="L30" s="107" t="str">
        <x:f>IF(B30="","",IF(AND(I30&lt;&gt;"Resuelta",H30&lt;&gt;"",'CONFIGURACIÓN'!$C$14&gt;H30),"VENCIDA",""))</x:f>
      </x:c>
      <x:c r="M30" s="107"/>
      <x:c r="N30" s="3"/>
    </x:row>
    <x:row r="31">
      <x:c r="A31" s="67"/>
      <x:c r="B31" s="83"/>
      <x:c r="C31" s="67"/>
      <x:c r="D31" s="67"/>
      <x:c r="E31" s="67"/>
      <x:c r="F31" s="67"/>
      <x:c r="G31" s="67"/>
      <x:c r="H31" s="83"/>
      <x:c r="I31" s="67"/>
      <x:c r="J31" s="83"/>
      <x:c r="K31" s="113" t="str">
        <x:f>IF(B31="","",IF(J31&lt;&gt;"",J31-B31,'CONFIGURACIÓN'!$C$14-B31))</x:f>
      </x:c>
      <x:c r="L31" s="107" t="str">
        <x:f>IF(B31="","",IF(AND(I31&lt;&gt;"Resuelta",H31&lt;&gt;"",'CONFIGURACIÓN'!$C$14&gt;H31),"VENCIDA",""))</x:f>
      </x:c>
      <x:c r="M31" s="107"/>
      <x:c r="N31" s="3"/>
    </x:row>
    <x:row r="32">
      <x:c r="A32" s="67"/>
      <x:c r="B32" s="83"/>
      <x:c r="C32" s="67"/>
      <x:c r="D32" s="67"/>
      <x:c r="E32" s="67"/>
      <x:c r="F32" s="67"/>
      <x:c r="G32" s="67"/>
      <x:c r="H32" s="83"/>
      <x:c r="I32" s="67"/>
      <x:c r="J32" s="83"/>
      <x:c r="K32" s="113" t="str">
        <x:f>IF(B32="","",IF(J32&lt;&gt;"",J32-B32,'CONFIGURACIÓN'!$C$14-B32))</x:f>
      </x:c>
      <x:c r="L32" s="107" t="str">
        <x:f>IF(B32="","",IF(AND(I32&lt;&gt;"Resuelta",H32&lt;&gt;"",'CONFIGURACIÓN'!$C$14&gt;H32),"VENCIDA",""))</x:f>
      </x:c>
      <x:c r="M32" s="107"/>
      <x:c r="N32" s="3"/>
    </x:row>
    <x:row r="33">
      <x:c r="A33" s="67"/>
      <x:c r="B33" s="83"/>
      <x:c r="C33" s="67"/>
      <x:c r="D33" s="67"/>
      <x:c r="E33" s="67"/>
      <x:c r="F33" s="67"/>
      <x:c r="G33" s="67"/>
      <x:c r="H33" s="83"/>
      <x:c r="I33" s="67"/>
      <x:c r="J33" s="83"/>
      <x:c r="K33" s="113" t="str">
        <x:f>IF(B33="","",IF(J33&lt;&gt;"",J33-B33,'CONFIGURACIÓN'!$C$14-B33))</x:f>
      </x:c>
      <x:c r="L33" s="107" t="str">
        <x:f>IF(B33="","",IF(AND(I33&lt;&gt;"Resuelta",H33&lt;&gt;"",'CONFIGURACIÓN'!$C$14&gt;H33),"VENCIDA",""))</x:f>
      </x:c>
      <x:c r="M33" s="107"/>
      <x:c r="N33" s="3"/>
    </x:row>
    <x:row r="34">
      <x:c r="A34" s="67"/>
      <x:c r="B34" s="83"/>
      <x:c r="C34" s="67"/>
      <x:c r="D34" s="67"/>
      <x:c r="E34" s="67"/>
      <x:c r="F34" s="67"/>
      <x:c r="G34" s="67"/>
      <x:c r="H34" s="83"/>
      <x:c r="I34" s="67"/>
      <x:c r="J34" s="83"/>
      <x:c r="K34" s="113" t="str">
        <x:f>IF(B34="","",IF(J34&lt;&gt;"",J34-B34,'CONFIGURACIÓN'!$C$14-B34))</x:f>
      </x:c>
      <x:c r="L34" s="107" t="str">
        <x:f>IF(B34="","",IF(AND(I34&lt;&gt;"Resuelta",H34&lt;&gt;"",'CONFIGURACIÓN'!$C$14&gt;H34),"VENCIDA",""))</x:f>
      </x:c>
      <x:c r="M34" s="107"/>
      <x:c r="N34" s="3"/>
    </x:row>
    <x:row r="35">
      <x:c r="A35" s="67"/>
      <x:c r="B35" s="83"/>
      <x:c r="C35" s="67"/>
      <x:c r="D35" s="67"/>
      <x:c r="E35" s="67"/>
      <x:c r="F35" s="67"/>
      <x:c r="G35" s="67"/>
      <x:c r="H35" s="83"/>
      <x:c r="I35" s="67"/>
      <x:c r="J35" s="83"/>
      <x:c r="K35" s="113" t="str">
        <x:f>IF(B35="","",IF(J35&lt;&gt;"",J35-B35,'CONFIGURACIÓN'!$C$14-B35))</x:f>
      </x:c>
      <x:c r="L35" s="107" t="str">
        <x:f>IF(B35="","",IF(AND(I35&lt;&gt;"Resuelta",H35&lt;&gt;"",'CONFIGURACIÓN'!$C$14&gt;H35),"VENCIDA",""))</x:f>
      </x:c>
      <x:c r="M35" s="107"/>
      <x:c r="N35" s="3"/>
    </x:row>
    <x:row r="36">
      <x:c r="A36" s="67"/>
      <x:c r="B36" s="83"/>
      <x:c r="C36" s="67"/>
      <x:c r="D36" s="67"/>
      <x:c r="E36" s="67"/>
      <x:c r="F36" s="67"/>
      <x:c r="G36" s="67"/>
      <x:c r="H36" s="83"/>
      <x:c r="I36" s="67"/>
      <x:c r="J36" s="83"/>
      <x:c r="K36" s="113" t="str">
        <x:f>IF(B36="","",IF(J36&lt;&gt;"",J36-B36,'CONFIGURACIÓN'!$C$14-B36))</x:f>
      </x:c>
      <x:c r="L36" s="107" t="str">
        <x:f>IF(B36="","",IF(AND(I36&lt;&gt;"Resuelta",H36&lt;&gt;"",'CONFIGURACIÓN'!$C$14&gt;H36),"VENCIDA",""))</x:f>
      </x:c>
      <x:c r="M36" s="107"/>
      <x:c r="N36" s="3"/>
    </x:row>
    <x:row r="37">
      <x:c r="A37" s="67"/>
      <x:c r="B37" s="83"/>
      <x:c r="C37" s="67"/>
      <x:c r="D37" s="67"/>
      <x:c r="E37" s="67"/>
      <x:c r="F37" s="67"/>
      <x:c r="G37" s="67"/>
      <x:c r="H37" s="83"/>
      <x:c r="I37" s="67"/>
      <x:c r="J37" s="83"/>
      <x:c r="K37" s="113" t="str">
        <x:f>IF(B37="","",IF(J37&lt;&gt;"",J37-B37,'CONFIGURACIÓN'!$C$14-B37))</x:f>
      </x:c>
      <x:c r="L37" s="107" t="str">
        <x:f>IF(B37="","",IF(AND(I37&lt;&gt;"Resuelta",H37&lt;&gt;"",'CONFIGURACIÓN'!$C$14&gt;H37),"VENCIDA",""))</x:f>
      </x:c>
      <x:c r="M37" s="107"/>
      <x:c r="N37" s="3"/>
    </x:row>
    <x:row r="38">
      <x:c r="A38" s="67"/>
      <x:c r="B38" s="83"/>
      <x:c r="C38" s="67"/>
      <x:c r="D38" s="67"/>
      <x:c r="E38" s="67"/>
      <x:c r="F38" s="67"/>
      <x:c r="G38" s="67"/>
      <x:c r="H38" s="83"/>
      <x:c r="I38" s="67"/>
      <x:c r="J38" s="83"/>
      <x:c r="K38" s="113" t="str">
        <x:f>IF(B38="","",IF(J38&lt;&gt;"",J38-B38,'CONFIGURACIÓN'!$C$14-B38))</x:f>
      </x:c>
      <x:c r="L38" s="107" t="str">
        <x:f>IF(B38="","",IF(AND(I38&lt;&gt;"Resuelta",H38&lt;&gt;"",'CONFIGURACIÓN'!$C$14&gt;H38),"VENCIDA",""))</x:f>
      </x:c>
      <x:c r="M38" s="107"/>
      <x:c r="N38" s="3"/>
    </x:row>
    <x:row r="39">
      <x:c r="A39" s="67"/>
      <x:c r="B39" s="83"/>
      <x:c r="C39" s="67"/>
      <x:c r="D39" s="67"/>
      <x:c r="E39" s="67"/>
      <x:c r="F39" s="67"/>
      <x:c r="G39" s="67"/>
      <x:c r="H39" s="83"/>
      <x:c r="I39" s="67"/>
      <x:c r="J39" s="83"/>
      <x:c r="K39" s="113" t="str">
        <x:f>IF(B39="","",IF(J39&lt;&gt;"",J39-B39,'CONFIGURACIÓN'!$C$14-B39))</x:f>
      </x:c>
      <x:c r="L39" s="107" t="str">
        <x:f>IF(B39="","",IF(AND(I39&lt;&gt;"Resuelta",H39&lt;&gt;"",'CONFIGURACIÓN'!$C$14&gt;H39),"VENCIDA",""))</x:f>
      </x:c>
      <x:c r="M39" s="107"/>
      <x:c r="N39" s="3"/>
    </x:row>
    <x:row r="40">
      <x:c r="A40" s="67"/>
      <x:c r="B40" s="83"/>
      <x:c r="C40" s="67"/>
      <x:c r="D40" s="67"/>
      <x:c r="E40" s="67"/>
      <x:c r="F40" s="67"/>
      <x:c r="G40" s="67"/>
      <x:c r="H40" s="83"/>
      <x:c r="I40" s="67"/>
      <x:c r="J40" s="83"/>
      <x:c r="K40" s="113" t="str">
        <x:f>IF(B40="","",IF(J40&lt;&gt;"",J40-B40,'CONFIGURACIÓN'!$C$14-B40))</x:f>
      </x:c>
      <x:c r="L40" s="107" t="str">
        <x:f>IF(B40="","",IF(AND(I40&lt;&gt;"Resuelta",H40&lt;&gt;"",'CONFIGURACIÓN'!$C$14&gt;H40),"VENCIDA",""))</x:f>
      </x:c>
      <x:c r="M40" s="107"/>
      <x:c r="N40" s="3"/>
    </x:row>
    <x:row r="41">
      <x:c r="A41" s="67"/>
      <x:c r="B41" s="83"/>
      <x:c r="C41" s="67"/>
      <x:c r="D41" s="67"/>
      <x:c r="E41" s="67"/>
      <x:c r="F41" s="67"/>
      <x:c r="G41" s="67"/>
      <x:c r="H41" s="83"/>
      <x:c r="I41" s="67"/>
      <x:c r="J41" s="83"/>
      <x:c r="K41" s="113" t="str">
        <x:f>IF(B41="","",IF(J41&lt;&gt;"",J41-B41,'CONFIGURACIÓN'!$C$14-B41))</x:f>
      </x:c>
      <x:c r="L41" s="107" t="str">
        <x:f>IF(B41="","",IF(AND(I41&lt;&gt;"Resuelta",H41&lt;&gt;"",'CONFIGURACIÓN'!$C$14&gt;H41),"VENCIDA",""))</x:f>
      </x:c>
      <x:c r="M41" s="107"/>
      <x:c r="N41" s="3"/>
    </x:row>
    <x:row r="42">
      <x:c r="A42" s="67"/>
      <x:c r="B42" s="83"/>
      <x:c r="C42" s="67"/>
      <x:c r="D42" s="67"/>
      <x:c r="E42" s="67"/>
      <x:c r="F42" s="67"/>
      <x:c r="G42" s="67"/>
      <x:c r="H42" s="83"/>
      <x:c r="I42" s="67"/>
      <x:c r="J42" s="83"/>
      <x:c r="K42" s="113" t="str">
        <x:f>IF(B42="","",IF(J42&lt;&gt;"",J42-B42,'CONFIGURACIÓN'!$C$14-B42))</x:f>
      </x:c>
      <x:c r="L42" s="107" t="str">
        <x:f>IF(B42="","",IF(AND(I42&lt;&gt;"Resuelta",H42&lt;&gt;"",'CONFIGURACIÓN'!$C$14&gt;H42),"VENCIDA",""))</x:f>
      </x:c>
      <x:c r="M42" s="107"/>
      <x:c r="N42" s="3"/>
    </x:row>
    <x:row r="43">
      <x:c r="A43" s="67"/>
      <x:c r="B43" s="83"/>
      <x:c r="C43" s="67"/>
      <x:c r="D43" s="67"/>
      <x:c r="E43" s="67"/>
      <x:c r="F43" s="67"/>
      <x:c r="G43" s="67"/>
      <x:c r="H43" s="83"/>
      <x:c r="I43" s="67"/>
      <x:c r="J43" s="83"/>
      <x:c r="K43" s="113" t="str">
        <x:f>IF(B43="","",IF(J43&lt;&gt;"",J43-B43,'CONFIGURACIÓN'!$C$14-B43))</x:f>
      </x:c>
      <x:c r="L43" s="107" t="str">
        <x:f>IF(B43="","",IF(AND(I43&lt;&gt;"Resuelta",H43&lt;&gt;"",'CONFIGURACIÓN'!$C$14&gt;H43),"VENCIDA",""))</x:f>
      </x:c>
      <x:c r="M43" s="107"/>
      <x:c r="N43" s="3"/>
    </x:row>
    <x:row r="44">
      <x:c r="A44" s="67"/>
      <x:c r="B44" s="83"/>
      <x:c r="C44" s="67"/>
      <x:c r="D44" s="67"/>
      <x:c r="E44" s="67"/>
      <x:c r="F44" s="67"/>
      <x:c r="G44" s="67"/>
      <x:c r="H44" s="83"/>
      <x:c r="I44" s="67"/>
      <x:c r="J44" s="83"/>
      <x:c r="K44" s="113" t="str">
        <x:f>IF(B44="","",IF(J44&lt;&gt;"",J44-B44,'CONFIGURACIÓN'!$C$14-B44))</x:f>
      </x:c>
      <x:c r="L44" s="107" t="str">
        <x:f>IF(B44="","",IF(AND(I44&lt;&gt;"Resuelta",H44&lt;&gt;"",'CONFIGURACIÓN'!$C$14&gt;H44),"VENCIDA",""))</x:f>
      </x:c>
      <x:c r="M44" s="107"/>
      <x:c r="N44" s="3"/>
    </x:row>
    <x:row r="45">
      <x:c r="A45" s="67"/>
      <x:c r="B45" s="83"/>
      <x:c r="C45" s="67"/>
      <x:c r="D45" s="67"/>
      <x:c r="E45" s="67"/>
      <x:c r="F45" s="67"/>
      <x:c r="G45" s="67"/>
      <x:c r="H45" s="83"/>
      <x:c r="I45" s="67"/>
      <x:c r="J45" s="83"/>
      <x:c r="K45" s="113" t="str">
        <x:f>IF(B45="","",IF(J45&lt;&gt;"",J45-B45,'CONFIGURACIÓN'!$C$14-B45))</x:f>
      </x:c>
      <x:c r="L45" s="107" t="str">
        <x:f>IF(B45="","",IF(AND(I45&lt;&gt;"Resuelta",H45&lt;&gt;"",'CONFIGURACIÓN'!$C$14&gt;H45),"VENCIDA",""))</x:f>
      </x:c>
      <x:c r="M45" s="107"/>
      <x:c r="N45" s="3"/>
    </x:row>
    <x:row r="46">
      <x:c r="A46" s="67"/>
      <x:c r="B46" s="83"/>
      <x:c r="C46" s="67"/>
      <x:c r="D46" s="67"/>
      <x:c r="E46" s="67"/>
      <x:c r="F46" s="67"/>
      <x:c r="G46" s="67"/>
      <x:c r="H46" s="83"/>
      <x:c r="I46" s="67"/>
      <x:c r="J46" s="83"/>
      <x:c r="K46" s="113" t="str">
        <x:f>IF(B46="","",IF(J46&lt;&gt;"",J46-B46,'CONFIGURACIÓN'!$C$14-B46))</x:f>
      </x:c>
      <x:c r="L46" s="107" t="str">
        <x:f>IF(B46="","",IF(AND(I46&lt;&gt;"Resuelta",H46&lt;&gt;"",'CONFIGURACIÓN'!$C$14&gt;H46),"VENCIDA",""))</x:f>
      </x:c>
      <x:c r="M46" s="107"/>
      <x:c r="N46" s="3"/>
    </x:row>
    <x:row r="47">
      <x:c r="A47" s="67"/>
      <x:c r="B47" s="83"/>
      <x:c r="C47" s="67"/>
      <x:c r="D47" s="67"/>
      <x:c r="E47" s="67"/>
      <x:c r="F47" s="67"/>
      <x:c r="G47" s="67"/>
      <x:c r="H47" s="83"/>
      <x:c r="I47" s="67"/>
      <x:c r="J47" s="83"/>
      <x:c r="K47" s="113" t="str">
        <x:f>IF(B47="","",IF(J47&lt;&gt;"",J47-B47,'CONFIGURACIÓN'!$C$14-B47))</x:f>
      </x:c>
      <x:c r="L47" s="107" t="str">
        <x:f>IF(B47="","",IF(AND(I47&lt;&gt;"Resuelta",H47&lt;&gt;"",'CONFIGURACIÓN'!$C$14&gt;H47),"VENCIDA",""))</x:f>
      </x:c>
      <x:c r="M47" s="107"/>
      <x:c r="N47" s="3"/>
    </x:row>
    <x:row r="48">
      <x:c r="A48" s="67"/>
      <x:c r="B48" s="83"/>
      <x:c r="C48" s="67"/>
      <x:c r="D48" s="67"/>
      <x:c r="E48" s="67"/>
      <x:c r="F48" s="67"/>
      <x:c r="G48" s="67"/>
      <x:c r="H48" s="83"/>
      <x:c r="I48" s="67"/>
      <x:c r="J48" s="83"/>
      <x:c r="K48" s="113" t="str">
        <x:f>IF(B48="","",IF(J48&lt;&gt;"",J48-B48,'CONFIGURACIÓN'!$C$14-B48))</x:f>
      </x:c>
      <x:c r="L48" s="107" t="str">
        <x:f>IF(B48="","",IF(AND(I48&lt;&gt;"Resuelta",H48&lt;&gt;"",'CONFIGURACIÓN'!$C$14&gt;H48),"VENCIDA",""))</x:f>
      </x:c>
      <x:c r="M48" s="107"/>
      <x:c r="N48" s="3"/>
    </x:row>
    <x:row r="49">
      <x:c r="A49" s="67"/>
      <x:c r="B49" s="83"/>
      <x:c r="C49" s="67"/>
      <x:c r="D49" s="67"/>
      <x:c r="E49" s="67"/>
      <x:c r="F49" s="67"/>
      <x:c r="G49" s="67"/>
      <x:c r="H49" s="83"/>
      <x:c r="I49" s="67"/>
      <x:c r="J49" s="83"/>
      <x:c r="K49" s="113" t="str">
        <x:f>IF(B49="","",IF(J49&lt;&gt;"",J49-B49,'CONFIGURACIÓN'!$C$14-B49))</x:f>
      </x:c>
      <x:c r="L49" s="107" t="str">
        <x:f>IF(B49="","",IF(AND(I49&lt;&gt;"Resuelta",H49&lt;&gt;"",'CONFIGURACIÓN'!$C$14&gt;H49),"VENCIDA",""))</x:f>
      </x:c>
      <x:c r="M49" s="107"/>
      <x:c r="N49" s="3"/>
    </x:row>
    <x:row r="50">
      <x:c r="A50" s="67"/>
      <x:c r="B50" s="83"/>
      <x:c r="C50" s="67"/>
      <x:c r="D50" s="67"/>
      <x:c r="E50" s="67"/>
      <x:c r="F50" s="67"/>
      <x:c r="G50" s="67"/>
      <x:c r="H50" s="83"/>
      <x:c r="I50" s="67"/>
      <x:c r="J50" s="83"/>
      <x:c r="K50" s="113" t="str">
        <x:f>IF(B50="","",IF(J50&lt;&gt;"",J50-B50,'CONFIGURACIÓN'!$C$14-B50))</x:f>
      </x:c>
      <x:c r="L50" s="107" t="str">
        <x:f>IF(B50="","",IF(AND(I50&lt;&gt;"Resuelta",H50&lt;&gt;"",'CONFIGURACIÓN'!$C$14&gt;H50),"VENCIDA",""))</x:f>
      </x:c>
      <x:c r="M50" s="107"/>
      <x:c r="N50" s="3"/>
    </x:row>
    <x:row r="51">
      <x:c r="A51" s="67"/>
      <x:c r="B51" s="83"/>
      <x:c r="C51" s="67"/>
      <x:c r="D51" s="67"/>
      <x:c r="E51" s="67"/>
      <x:c r="F51" s="67"/>
      <x:c r="G51" s="67"/>
      <x:c r="H51" s="83"/>
      <x:c r="I51" s="67"/>
      <x:c r="J51" s="83"/>
      <x:c r="K51" s="113" t="str">
        <x:f>IF(B51="","",IF(J51&lt;&gt;"",J51-B51,'CONFIGURACIÓN'!$C$14-B51))</x:f>
      </x:c>
      <x:c r="L51" s="107" t="str">
        <x:f>IF(B51="","",IF(AND(I51&lt;&gt;"Resuelta",H51&lt;&gt;"",'CONFIGURACIÓN'!$C$14&gt;H51),"VENCIDA",""))</x:f>
      </x:c>
      <x:c r="M51" s="107"/>
      <x:c r="N51" s="3"/>
    </x:row>
    <x:row r="52">
      <x:c r="A52" s="67"/>
      <x:c r="B52" s="83"/>
      <x:c r="C52" s="67"/>
      <x:c r="D52" s="67"/>
      <x:c r="E52" s="67"/>
      <x:c r="F52" s="67"/>
      <x:c r="G52" s="67"/>
      <x:c r="H52" s="83"/>
      <x:c r="I52" s="67"/>
      <x:c r="J52" s="83"/>
      <x:c r="K52" s="113" t="str">
        <x:f>IF(B52="","",IF(J52&lt;&gt;"",J52-B52,'CONFIGURACIÓN'!$C$14-B52))</x:f>
      </x:c>
      <x:c r="L52" s="107" t="str">
        <x:f>IF(B52="","",IF(AND(I52&lt;&gt;"Resuelta",H52&lt;&gt;"",'CONFIGURACIÓN'!$C$14&gt;H52),"VENCIDA",""))</x:f>
      </x:c>
      <x:c r="M52" s="107"/>
      <x:c r="N52" s="3"/>
    </x:row>
    <x:row r="53">
      <x:c r="A53" s="67"/>
      <x:c r="B53" s="83"/>
      <x:c r="C53" s="67"/>
      <x:c r="D53" s="67"/>
      <x:c r="E53" s="67"/>
      <x:c r="F53" s="67"/>
      <x:c r="G53" s="67"/>
      <x:c r="H53" s="83"/>
      <x:c r="I53" s="67"/>
      <x:c r="J53" s="83"/>
      <x:c r="K53" s="113" t="str">
        <x:f>IF(B53="","",IF(J53&lt;&gt;"",J53-B53,'CONFIGURACIÓN'!$C$14-B53))</x:f>
      </x:c>
      <x:c r="L53" s="107" t="str">
        <x:f>IF(B53="","",IF(AND(I53&lt;&gt;"Resuelta",H53&lt;&gt;"",'CONFIGURACIÓN'!$C$14&gt;H53),"VENCIDA",""))</x:f>
      </x:c>
      <x:c r="M53" s="107"/>
      <x:c r="N53" s="3"/>
    </x:row>
    <x:row r="54">
      <x:c r="A54" s="67"/>
      <x:c r="B54" s="83"/>
      <x:c r="C54" s="67"/>
      <x:c r="D54" s="67"/>
      <x:c r="E54" s="67"/>
      <x:c r="F54" s="67"/>
      <x:c r="G54" s="67"/>
      <x:c r="H54" s="83"/>
      <x:c r="I54" s="67"/>
      <x:c r="J54" s="83"/>
      <x:c r="K54" s="113" t="str">
        <x:f>IF(B54="","",IF(J54&lt;&gt;"",J54-B54,'CONFIGURACIÓN'!$C$14-B54))</x:f>
      </x:c>
      <x:c r="L54" s="107" t="str">
        <x:f>IF(B54="","",IF(AND(I54&lt;&gt;"Resuelta",H54&lt;&gt;"",'CONFIGURACIÓN'!$C$14&gt;H54),"VENCIDA",""))</x:f>
      </x:c>
      <x:c r="M54" s="107"/>
      <x:c r="N54" s="3"/>
    </x:row>
    <x:row r="55">
      <x:c r="A55" s="67"/>
      <x:c r="B55" s="83"/>
      <x:c r="C55" s="67"/>
      <x:c r="D55" s="67"/>
      <x:c r="E55" s="67"/>
      <x:c r="F55" s="67"/>
      <x:c r="G55" s="67"/>
      <x:c r="H55" s="83"/>
      <x:c r="I55" s="67"/>
      <x:c r="J55" s="83"/>
      <x:c r="K55" s="113" t="str">
        <x:f>IF(B55="","",IF(J55&lt;&gt;"",J55-B55,'CONFIGURACIÓN'!$C$14-B55))</x:f>
      </x:c>
      <x:c r="L55" s="107" t="str">
        <x:f>IF(B55="","",IF(AND(I55&lt;&gt;"Resuelta",H55&lt;&gt;"",'CONFIGURACIÓN'!$C$14&gt;H55),"VENCIDA",""))</x:f>
      </x:c>
      <x:c r="M55" s="107"/>
      <x:c r="N55" s="3"/>
    </x:row>
    <x:row r="56">
      <x:c r="A56" s="67"/>
      <x:c r="B56" s="83"/>
      <x:c r="C56" s="67"/>
      <x:c r="D56" s="67"/>
      <x:c r="E56" s="67"/>
      <x:c r="F56" s="67"/>
      <x:c r="G56" s="67"/>
      <x:c r="H56" s="83"/>
      <x:c r="I56" s="67"/>
      <x:c r="J56" s="83"/>
      <x:c r="K56" s="113" t="str">
        <x:f>IF(B56="","",IF(J56&lt;&gt;"",J56-B56,'CONFIGURACIÓN'!$C$14-B56))</x:f>
      </x:c>
      <x:c r="L56" s="107" t="str">
        <x:f>IF(B56="","",IF(AND(I56&lt;&gt;"Resuelta",H56&lt;&gt;"",'CONFIGURACIÓN'!$C$14&gt;H56),"VENCIDA",""))</x:f>
      </x:c>
      <x:c r="M56" s="107"/>
      <x:c r="N56" s="3"/>
    </x:row>
    <x:row r="57">
      <x:c r="A57" s="67"/>
      <x:c r="B57" s="83"/>
      <x:c r="C57" s="67"/>
      <x:c r="D57" s="67"/>
      <x:c r="E57" s="67"/>
      <x:c r="F57" s="67"/>
      <x:c r="G57" s="67"/>
      <x:c r="H57" s="83"/>
      <x:c r="I57" s="67"/>
      <x:c r="J57" s="83"/>
      <x:c r="K57" s="113" t="str">
        <x:f>IF(B57="","",IF(J57&lt;&gt;"",J57-B57,'CONFIGURACIÓN'!$C$14-B57))</x:f>
      </x:c>
      <x:c r="L57" s="107" t="str">
        <x:f>IF(B57="","",IF(AND(I57&lt;&gt;"Resuelta",H57&lt;&gt;"",'CONFIGURACIÓN'!$C$14&gt;H57),"VENCIDA",""))</x:f>
      </x:c>
      <x:c r="M57" s="107"/>
      <x:c r="N57" s="3"/>
    </x:row>
    <x:row r="58">
      <x:c r="A58" s="67"/>
      <x:c r="B58" s="83"/>
      <x:c r="C58" s="67"/>
      <x:c r="D58" s="67"/>
      <x:c r="E58" s="67"/>
      <x:c r="F58" s="67"/>
      <x:c r="G58" s="67"/>
      <x:c r="H58" s="83"/>
      <x:c r="I58" s="67"/>
      <x:c r="J58" s="83"/>
      <x:c r="K58" s="113" t="str">
        <x:f>IF(B58="","",IF(J58&lt;&gt;"",J58-B58,'CONFIGURACIÓN'!$C$14-B58))</x:f>
      </x:c>
      <x:c r="L58" s="107" t="str">
        <x:f>IF(B58="","",IF(AND(I58&lt;&gt;"Resuelta",H58&lt;&gt;"",'CONFIGURACIÓN'!$C$14&gt;H58),"VENCIDA",""))</x:f>
      </x:c>
      <x:c r="M58" s="107"/>
      <x:c r="N58" s="3"/>
    </x:row>
    <x:row r="59">
      <x:c r="A59" s="67"/>
      <x:c r="B59" s="83"/>
      <x:c r="C59" s="67"/>
      <x:c r="D59" s="67"/>
      <x:c r="E59" s="67"/>
      <x:c r="F59" s="67"/>
      <x:c r="G59" s="67"/>
      <x:c r="H59" s="83"/>
      <x:c r="I59" s="67"/>
      <x:c r="J59" s="83"/>
      <x:c r="K59" s="113" t="str">
        <x:f>IF(B59="","",IF(J59&lt;&gt;"",J59-B59,'CONFIGURACIÓN'!$C$14-B59))</x:f>
      </x:c>
      <x:c r="L59" s="107" t="str">
        <x:f>IF(B59="","",IF(AND(I59&lt;&gt;"Resuelta",H59&lt;&gt;"",'CONFIGURACIÓN'!$C$14&gt;H59),"VENCIDA",""))</x:f>
      </x:c>
      <x:c r="M59" s="107"/>
      <x:c r="N59" s="3"/>
    </x:row>
    <x:row r="60">
      <x:c r="A60" s="67"/>
      <x:c r="B60" s="83"/>
      <x:c r="C60" s="67"/>
      <x:c r="D60" s="67"/>
      <x:c r="E60" s="67"/>
      <x:c r="F60" s="67"/>
      <x:c r="G60" s="67"/>
      <x:c r="H60" s="83"/>
      <x:c r="I60" s="67"/>
      <x:c r="J60" s="83"/>
      <x:c r="K60" s="113" t="str">
        <x:f>IF(B60="","",IF(J60&lt;&gt;"",J60-B60,'CONFIGURACIÓN'!$C$14-B60))</x:f>
      </x:c>
      <x:c r="L60" s="107" t="str">
        <x:f>IF(B60="","",IF(AND(I60&lt;&gt;"Resuelta",H60&lt;&gt;"",'CONFIGURACIÓN'!$C$14&gt;H60),"VENCIDA",""))</x:f>
      </x:c>
      <x:c r="M60" s="107"/>
      <x:c r="N60" s="3"/>
    </x:row>
    <x:row r="61">
      <x:c r="A61" s="67"/>
      <x:c r="B61" s="83"/>
      <x:c r="C61" s="67"/>
      <x:c r="D61" s="67"/>
      <x:c r="E61" s="67"/>
      <x:c r="F61" s="67"/>
      <x:c r="G61" s="67"/>
      <x:c r="H61" s="83"/>
      <x:c r="I61" s="67"/>
      <x:c r="J61" s="83"/>
      <x:c r="K61" s="113" t="str">
        <x:f>IF(B61="","",IF(J61&lt;&gt;"",J61-B61,'CONFIGURACIÓN'!$C$14-B61))</x:f>
      </x:c>
      <x:c r="L61" s="107" t="str">
        <x:f>IF(B61="","",IF(AND(I61&lt;&gt;"Resuelta",H61&lt;&gt;"",'CONFIGURACIÓN'!$C$14&gt;H61),"VENCIDA",""))</x:f>
      </x:c>
      <x:c r="M61" s="107"/>
      <x:c r="N61" s="3"/>
    </x:row>
    <x:row r="62">
      <x:c r="A62" s="67"/>
      <x:c r="B62" s="83"/>
      <x:c r="C62" s="67"/>
      <x:c r="D62" s="67"/>
      <x:c r="E62" s="67"/>
      <x:c r="F62" s="67"/>
      <x:c r="G62" s="67"/>
      <x:c r="H62" s="83"/>
      <x:c r="I62" s="67"/>
      <x:c r="J62" s="83"/>
      <x:c r="K62" s="113" t="str">
        <x:f>IF(B62="","",IF(J62&lt;&gt;"",J62-B62,'CONFIGURACIÓN'!$C$14-B62))</x:f>
      </x:c>
      <x:c r="L62" s="107" t="str">
        <x:f>IF(B62="","",IF(AND(I62&lt;&gt;"Resuelta",H62&lt;&gt;"",'CONFIGURACIÓN'!$C$14&gt;H62),"VENCIDA",""))</x:f>
      </x:c>
      <x:c r="M62" s="107"/>
      <x:c r="N62" s="3"/>
    </x:row>
    <x:row r="63">
      <x:c r="A63" s="67"/>
      <x:c r="B63" s="83"/>
      <x:c r="C63" s="67"/>
      <x:c r="D63" s="67"/>
      <x:c r="E63" s="67"/>
      <x:c r="F63" s="67"/>
      <x:c r="G63" s="67"/>
      <x:c r="H63" s="83"/>
      <x:c r="I63" s="67"/>
      <x:c r="J63" s="83"/>
      <x:c r="K63" s="113" t="str">
        <x:f>IF(B63="","",IF(J63&lt;&gt;"",J63-B63,'CONFIGURACIÓN'!$C$14-B63))</x:f>
      </x:c>
      <x:c r="L63" s="107" t="str">
        <x:f>IF(B63="","",IF(AND(I63&lt;&gt;"Resuelta",H63&lt;&gt;"",'CONFIGURACIÓN'!$C$14&gt;H63),"VENCIDA",""))</x:f>
      </x:c>
      <x:c r="M63" s="107"/>
      <x:c r="N63" s="3"/>
    </x:row>
    <x:row r="64">
      <x:c r="A64" s="67"/>
      <x:c r="B64" s="83"/>
      <x:c r="C64" s="67"/>
      <x:c r="D64" s="67"/>
      <x:c r="E64" s="67"/>
      <x:c r="F64" s="67"/>
      <x:c r="G64" s="67"/>
      <x:c r="H64" s="83"/>
      <x:c r="I64" s="67"/>
      <x:c r="J64" s="83"/>
      <x:c r="K64" s="113" t="str">
        <x:f>IF(B64="","",IF(J64&lt;&gt;"",J64-B64,'CONFIGURACIÓN'!$C$14-B64))</x:f>
      </x:c>
      <x:c r="L64" s="107" t="str">
        <x:f>IF(B64="","",IF(AND(I64&lt;&gt;"Resuelta",H64&lt;&gt;"",'CONFIGURACIÓN'!$C$14&gt;H64),"VENCIDA",""))</x:f>
      </x:c>
      <x:c r="M64" s="107"/>
      <x:c r="N64" s="3"/>
    </x:row>
    <x:row r="65">
      <x:c r="A65" s="67"/>
      <x:c r="B65" s="83"/>
      <x:c r="C65" s="67"/>
      <x:c r="D65" s="67"/>
      <x:c r="E65" s="67"/>
      <x:c r="F65" s="67"/>
      <x:c r="G65" s="67"/>
      <x:c r="H65" s="83"/>
      <x:c r="I65" s="67"/>
      <x:c r="J65" s="83"/>
      <x:c r="K65" s="113" t="str">
        <x:f>IF(B65="","",IF(J65&lt;&gt;"",J65-B65,'CONFIGURACIÓN'!$C$14-B65))</x:f>
      </x:c>
      <x:c r="L65" s="107" t="str">
        <x:f>IF(B65="","",IF(AND(I65&lt;&gt;"Resuelta",H65&lt;&gt;"",'CONFIGURACIÓN'!$C$14&gt;H65),"VENCIDA",""))</x:f>
      </x:c>
      <x:c r="M65" s="107"/>
      <x:c r="N65" s="3"/>
    </x:row>
    <x:row r="66">
      <x:c r="A66" s="67"/>
      <x:c r="B66" s="83"/>
      <x:c r="C66" s="67"/>
      <x:c r="D66" s="67"/>
      <x:c r="E66" s="67"/>
      <x:c r="F66" s="67"/>
      <x:c r="G66" s="67"/>
      <x:c r="H66" s="83"/>
      <x:c r="I66" s="67"/>
      <x:c r="J66" s="83"/>
      <x:c r="K66" s="113" t="str">
        <x:f>IF(B66="","",IF(J66&lt;&gt;"",J66-B66,'CONFIGURACIÓN'!$C$14-B66))</x:f>
      </x:c>
      <x:c r="L66" s="107" t="str">
        <x:f>IF(B66="","",IF(AND(I66&lt;&gt;"Resuelta",H66&lt;&gt;"",'CONFIGURACIÓN'!$C$14&gt;H66),"VENCIDA",""))</x:f>
      </x:c>
      <x:c r="M66" s="107"/>
      <x:c r="N66" s="3"/>
    </x:row>
    <x:row r="67">
      <x:c r="A67" s="67"/>
      <x:c r="B67" s="83"/>
      <x:c r="C67" s="67"/>
      <x:c r="D67" s="67"/>
      <x:c r="E67" s="67"/>
      <x:c r="F67" s="67"/>
      <x:c r="G67" s="67"/>
      <x:c r="H67" s="83"/>
      <x:c r="I67" s="67"/>
      <x:c r="J67" s="83"/>
      <x:c r="K67" s="113" t="str">
        <x:f>IF(B67="","",IF(J67&lt;&gt;"",J67-B67,'CONFIGURACIÓN'!$C$14-B67))</x:f>
      </x:c>
      <x:c r="L67" s="107" t="str">
        <x:f>IF(B67="","",IF(AND(I67&lt;&gt;"Resuelta",H67&lt;&gt;"",'CONFIGURACIÓN'!$C$14&gt;H67),"VENCIDA",""))</x:f>
      </x:c>
      <x:c r="M67" s="107"/>
      <x:c r="N67" s="3"/>
    </x:row>
    <x:row r="68">
      <x:c r="A68" s="67"/>
      <x:c r="B68" s="83"/>
      <x:c r="C68" s="67"/>
      <x:c r="D68" s="67"/>
      <x:c r="E68" s="67"/>
      <x:c r="F68" s="67"/>
      <x:c r="G68" s="67"/>
      <x:c r="H68" s="83"/>
      <x:c r="I68" s="67"/>
      <x:c r="J68" s="83"/>
      <x:c r="K68" s="113" t="str">
        <x:f>IF(B68="","",IF(J68&lt;&gt;"",J68-B68,'CONFIGURACIÓN'!$C$14-B68))</x:f>
      </x:c>
      <x:c r="L68" s="107" t="str">
        <x:f>IF(B68="","",IF(AND(I68&lt;&gt;"Resuelta",H68&lt;&gt;"",'CONFIGURACIÓN'!$C$14&gt;H68),"VENCIDA",""))</x:f>
      </x:c>
      <x:c r="M68" s="107"/>
      <x:c r="N68" s="3"/>
    </x:row>
    <x:row r="69">
      <x:c r="A69" s="67"/>
      <x:c r="B69" s="83"/>
      <x:c r="C69" s="67"/>
      <x:c r="D69" s="67"/>
      <x:c r="E69" s="67"/>
      <x:c r="F69" s="67"/>
      <x:c r="G69" s="67"/>
      <x:c r="H69" s="83"/>
      <x:c r="I69" s="67"/>
      <x:c r="J69" s="83"/>
      <x:c r="K69" s="113" t="str">
        <x:f>IF(B69="","",IF(J69&lt;&gt;"",J69-B69,'CONFIGURACIÓN'!$C$14-B69))</x:f>
      </x:c>
      <x:c r="L69" s="107" t="str">
        <x:f>IF(B69="","",IF(AND(I69&lt;&gt;"Resuelta",H69&lt;&gt;"",'CONFIGURACIÓN'!$C$14&gt;H69),"VENCIDA",""))</x:f>
      </x:c>
      <x:c r="M69" s="107"/>
      <x:c r="N69" s="3"/>
    </x:row>
    <x:row r="70">
      <x:c r="A70" s="67"/>
      <x:c r="B70" s="83"/>
      <x:c r="C70" s="67"/>
      <x:c r="D70" s="67"/>
      <x:c r="E70" s="67"/>
      <x:c r="F70" s="67"/>
      <x:c r="G70" s="67"/>
      <x:c r="H70" s="83"/>
      <x:c r="I70" s="67"/>
      <x:c r="J70" s="83"/>
      <x:c r="K70" s="113" t="str">
        <x:f>IF(B70="","",IF(J70&lt;&gt;"",J70-B70,'CONFIGURACIÓN'!$C$14-B70))</x:f>
      </x:c>
      <x:c r="L70" s="107" t="str">
        <x:f>IF(B70="","",IF(AND(I70&lt;&gt;"Resuelta",H70&lt;&gt;"",'CONFIGURACIÓN'!$C$14&gt;H70),"VENCIDA",""))</x:f>
      </x:c>
      <x:c r="M70" s="107"/>
      <x:c r="N70" s="3"/>
    </x:row>
    <x:row r="71">
      <x:c r="A71" s="67"/>
      <x:c r="B71" s="83"/>
      <x:c r="C71" s="67"/>
      <x:c r="D71" s="67"/>
      <x:c r="E71" s="67"/>
      <x:c r="F71" s="67"/>
      <x:c r="G71" s="67"/>
      <x:c r="H71" s="83"/>
      <x:c r="I71" s="67"/>
      <x:c r="J71" s="83"/>
      <x:c r="K71" s="113" t="str">
        <x:f>IF(B71="","",IF(J71&lt;&gt;"",J71-B71,'CONFIGURACIÓN'!$C$14-B71))</x:f>
      </x:c>
      <x:c r="L71" s="107" t="str">
        <x:f>IF(B71="","",IF(AND(I71&lt;&gt;"Resuelta",H71&lt;&gt;"",'CONFIGURACIÓN'!$C$14&gt;H71),"VENCIDA",""))</x:f>
      </x:c>
      <x:c r="M71" s="107"/>
      <x:c r="N71" s="3"/>
    </x:row>
    <x:row r="72">
      <x:c r="A72" s="67"/>
      <x:c r="B72" s="83"/>
      <x:c r="C72" s="67"/>
      <x:c r="D72" s="67"/>
      <x:c r="E72" s="67"/>
      <x:c r="F72" s="67"/>
      <x:c r="G72" s="67"/>
      <x:c r="H72" s="83"/>
      <x:c r="I72" s="67"/>
      <x:c r="J72" s="83"/>
      <x:c r="K72" s="113" t="str">
        <x:f>IF(B72="","",IF(J72&lt;&gt;"",J72-B72,'CONFIGURACIÓN'!$C$14-B72))</x:f>
      </x:c>
      <x:c r="L72" s="107" t="str">
        <x:f>IF(B72="","",IF(AND(I72&lt;&gt;"Resuelta",H72&lt;&gt;"",'CONFIGURACIÓN'!$C$14&gt;H72),"VENCIDA",""))</x:f>
      </x:c>
      <x:c r="M72" s="107"/>
      <x:c r="N72" s="3"/>
    </x:row>
    <x:row r="73">
      <x:c r="A73" s="67"/>
      <x:c r="B73" s="83"/>
      <x:c r="C73" s="67"/>
      <x:c r="D73" s="67"/>
      <x:c r="E73" s="67"/>
      <x:c r="F73" s="67"/>
      <x:c r="G73" s="67"/>
      <x:c r="H73" s="83"/>
      <x:c r="I73" s="67"/>
      <x:c r="J73" s="83"/>
      <x:c r="K73" s="113" t="str">
        <x:f>IF(B73="","",IF(J73&lt;&gt;"",J73-B73,'CONFIGURACIÓN'!$C$14-B73))</x:f>
      </x:c>
      <x:c r="L73" s="107" t="str">
        <x:f>IF(B73="","",IF(AND(I73&lt;&gt;"Resuelta",H73&lt;&gt;"",'CONFIGURACIÓN'!$C$14&gt;H73),"VENCIDA",""))</x:f>
      </x:c>
      <x:c r="M73" s="107"/>
      <x:c r="N73" s="3"/>
    </x:row>
    <x:row r="74">
      <x:c r="A74" s="67"/>
      <x:c r="B74" s="83"/>
      <x:c r="C74" s="67"/>
      <x:c r="D74" s="67"/>
      <x:c r="E74" s="67"/>
      <x:c r="F74" s="67"/>
      <x:c r="G74" s="67"/>
      <x:c r="H74" s="83"/>
      <x:c r="I74" s="67"/>
      <x:c r="J74" s="83"/>
      <x:c r="K74" s="113" t="str">
        <x:f>IF(B74="","",IF(J74&lt;&gt;"",J74-B74,'CONFIGURACIÓN'!$C$14-B74))</x:f>
      </x:c>
      <x:c r="L74" s="107" t="str">
        <x:f>IF(B74="","",IF(AND(I74&lt;&gt;"Resuelta",H74&lt;&gt;"",'CONFIGURACIÓN'!$C$14&gt;H74),"VENCIDA",""))</x:f>
      </x:c>
      <x:c r="M74" s="107"/>
      <x:c r="N74" s="3"/>
    </x:row>
    <x:row r="75">
      <x:c r="A75" s="67"/>
      <x:c r="B75" s="83"/>
      <x:c r="C75" s="67"/>
      <x:c r="D75" s="67"/>
      <x:c r="E75" s="67"/>
      <x:c r="F75" s="67"/>
      <x:c r="G75" s="67"/>
      <x:c r="H75" s="83"/>
      <x:c r="I75" s="67"/>
      <x:c r="J75" s="83"/>
      <x:c r="K75" s="113" t="str">
        <x:f>IF(B75="","",IF(J75&lt;&gt;"",J75-B75,'CONFIGURACIÓN'!$C$14-B75))</x:f>
      </x:c>
      <x:c r="L75" s="107" t="str">
        <x:f>IF(B75="","",IF(AND(I75&lt;&gt;"Resuelta",H75&lt;&gt;"",'CONFIGURACIÓN'!$C$14&gt;H75),"VENCIDA",""))</x:f>
      </x:c>
      <x:c r="M75" s="107"/>
      <x:c r="N75" s="3"/>
    </x:row>
    <x:row r="76">
      <x:c r="A76" s="67"/>
      <x:c r="B76" s="83"/>
      <x:c r="C76" s="67"/>
      <x:c r="D76" s="67"/>
      <x:c r="E76" s="67"/>
      <x:c r="F76" s="67"/>
      <x:c r="G76" s="67"/>
      <x:c r="H76" s="83"/>
      <x:c r="I76" s="67"/>
      <x:c r="J76" s="83"/>
      <x:c r="K76" s="113" t="str">
        <x:f>IF(B76="","",IF(J76&lt;&gt;"",J76-B76,'CONFIGURACIÓN'!$C$14-B76))</x:f>
      </x:c>
      <x:c r="L76" s="107" t="str">
        <x:f>IF(B76="","",IF(AND(I76&lt;&gt;"Resuelta",H76&lt;&gt;"",'CONFIGURACIÓN'!$C$14&gt;H76),"VENCIDA",""))</x:f>
      </x:c>
      <x:c r="M76" s="107"/>
      <x:c r="N76" s="3"/>
    </x:row>
    <x:row r="77">
      <x:c r="A77" s="67"/>
      <x:c r="B77" s="83"/>
      <x:c r="C77" s="67"/>
      <x:c r="D77" s="67"/>
      <x:c r="E77" s="67"/>
      <x:c r="F77" s="67"/>
      <x:c r="G77" s="67"/>
      <x:c r="H77" s="83"/>
      <x:c r="I77" s="67"/>
      <x:c r="J77" s="83"/>
      <x:c r="K77" s="113" t="str">
        <x:f>IF(B77="","",IF(J77&lt;&gt;"",J77-B77,'CONFIGURACIÓN'!$C$14-B77))</x:f>
      </x:c>
      <x:c r="L77" s="107" t="str">
        <x:f>IF(B77="","",IF(AND(I77&lt;&gt;"Resuelta",H77&lt;&gt;"",'CONFIGURACIÓN'!$C$14&gt;H77),"VENCIDA",""))</x:f>
      </x:c>
      <x:c r="M77" s="107"/>
      <x:c r="N77" s="3"/>
    </x:row>
    <x:row r="78">
      <x:c r="A78" s="67"/>
      <x:c r="B78" s="83"/>
      <x:c r="C78" s="67"/>
      <x:c r="D78" s="67"/>
      <x:c r="E78" s="67"/>
      <x:c r="F78" s="67"/>
      <x:c r="G78" s="67"/>
      <x:c r="H78" s="83"/>
      <x:c r="I78" s="67"/>
      <x:c r="J78" s="83"/>
      <x:c r="K78" s="113" t="str">
        <x:f>IF(B78="","",IF(J78&lt;&gt;"",J78-B78,'CONFIGURACIÓN'!$C$14-B78))</x:f>
      </x:c>
      <x:c r="L78" s="107" t="str">
        <x:f>IF(B78="","",IF(AND(I78&lt;&gt;"Resuelta",H78&lt;&gt;"",'CONFIGURACIÓN'!$C$14&gt;H78),"VENCIDA",""))</x:f>
      </x:c>
      <x:c r="M78" s="107"/>
      <x:c r="N78" s="3"/>
    </x:row>
    <x:row r="79">
      <x:c r="A79" s="67"/>
      <x:c r="B79" s="83"/>
      <x:c r="C79" s="67"/>
      <x:c r="D79" s="67"/>
      <x:c r="E79" s="67"/>
      <x:c r="F79" s="67"/>
      <x:c r="G79" s="67"/>
      <x:c r="H79" s="83"/>
      <x:c r="I79" s="67"/>
      <x:c r="J79" s="83"/>
      <x:c r="K79" s="113" t="str">
        <x:f>IF(B79="","",IF(J79&lt;&gt;"",J79-B79,'CONFIGURACIÓN'!$C$14-B79))</x:f>
      </x:c>
      <x:c r="L79" s="107" t="str">
        <x:f>IF(B79="","",IF(AND(I79&lt;&gt;"Resuelta",H79&lt;&gt;"",'CONFIGURACIÓN'!$C$14&gt;H79),"VENCIDA",""))</x:f>
      </x:c>
      <x:c r="M79" s="107"/>
      <x:c r="N79" s="3"/>
    </x:row>
    <x:row r="80">
      <x:c r="A80" s="67"/>
      <x:c r="B80" s="83"/>
      <x:c r="C80" s="67"/>
      <x:c r="D80" s="67"/>
      <x:c r="E80" s="67"/>
      <x:c r="F80" s="67"/>
      <x:c r="G80" s="67"/>
      <x:c r="H80" s="83"/>
      <x:c r="I80" s="67"/>
      <x:c r="J80" s="83"/>
      <x:c r="K80" s="113" t="str">
        <x:f>IF(B80="","",IF(J80&lt;&gt;"",J80-B80,'CONFIGURACIÓN'!$C$14-B80))</x:f>
      </x:c>
      <x:c r="L80" s="107" t="str">
        <x:f>IF(B80="","",IF(AND(I80&lt;&gt;"Resuelta",H80&lt;&gt;"",'CONFIGURACIÓN'!$C$14&gt;H80),"VENCIDA",""))</x:f>
      </x:c>
      <x:c r="M80" s="107"/>
      <x:c r="N80" s="3"/>
    </x:row>
    <x:row r="81">
      <x:c r="A81" s="67"/>
      <x:c r="B81" s="83"/>
      <x:c r="C81" s="67"/>
      <x:c r="D81" s="67"/>
      <x:c r="E81" s="67"/>
      <x:c r="F81" s="67"/>
      <x:c r="G81" s="67"/>
      <x:c r="H81" s="83"/>
      <x:c r="I81" s="67"/>
      <x:c r="J81" s="83"/>
      <x:c r="K81" s="113" t="str">
        <x:f>IF(B81="","",IF(J81&lt;&gt;"",J81-B81,'CONFIGURACIÓN'!$C$14-B81))</x:f>
      </x:c>
      <x:c r="L81" s="107" t="str">
        <x:f>IF(B81="","",IF(AND(I81&lt;&gt;"Resuelta",H81&lt;&gt;"",'CONFIGURACIÓN'!$C$14&gt;H81),"VENCIDA",""))</x:f>
      </x:c>
      <x:c r="M81" s="107"/>
      <x:c r="N81" s="3"/>
    </x:row>
    <x:row r="82">
      <x:c r="A82" s="67"/>
      <x:c r="B82" s="83"/>
      <x:c r="C82" s="67"/>
      <x:c r="D82" s="67"/>
      <x:c r="E82" s="67"/>
      <x:c r="F82" s="67"/>
      <x:c r="G82" s="67"/>
      <x:c r="H82" s="83"/>
      <x:c r="I82" s="67"/>
      <x:c r="J82" s="83"/>
      <x:c r="K82" s="113" t="str">
        <x:f>IF(B82="","",IF(J82&lt;&gt;"",J82-B82,'CONFIGURACIÓN'!$C$14-B82))</x:f>
      </x:c>
      <x:c r="L82" s="107" t="str">
        <x:f>IF(B82="","",IF(AND(I82&lt;&gt;"Resuelta",H82&lt;&gt;"",'CONFIGURACIÓN'!$C$14&gt;H82),"VENCIDA",""))</x:f>
      </x:c>
      <x:c r="M82" s="107"/>
      <x:c r="N82" s="3"/>
    </x:row>
    <x:row r="83">
      <x:c r="A83" s="67"/>
      <x:c r="B83" s="83"/>
      <x:c r="C83" s="67"/>
      <x:c r="D83" s="67"/>
      <x:c r="E83" s="67"/>
      <x:c r="F83" s="67"/>
      <x:c r="G83" s="67"/>
      <x:c r="H83" s="83"/>
      <x:c r="I83" s="67"/>
      <x:c r="J83" s="83"/>
      <x:c r="K83" s="113" t="str">
        <x:f>IF(B83="","",IF(J83&lt;&gt;"",J83-B83,'CONFIGURACIÓN'!$C$14-B83))</x:f>
      </x:c>
      <x:c r="L83" s="107" t="str">
        <x:f>IF(B83="","",IF(AND(I83&lt;&gt;"Resuelta",H83&lt;&gt;"",'CONFIGURACIÓN'!$C$14&gt;H83),"VENCIDA",""))</x:f>
      </x:c>
      <x:c r="M83" s="107"/>
      <x:c r="N83" s="3"/>
    </x:row>
    <x:row r="84">
      <x:c r="A84" s="67"/>
      <x:c r="B84" s="83"/>
      <x:c r="C84" s="67"/>
      <x:c r="D84" s="67"/>
      <x:c r="E84" s="67"/>
      <x:c r="F84" s="67"/>
      <x:c r="G84" s="67"/>
      <x:c r="H84" s="83"/>
      <x:c r="I84" s="67"/>
      <x:c r="J84" s="83"/>
      <x:c r="K84" s="113" t="str">
        <x:f>IF(B84="","",IF(J84&lt;&gt;"",J84-B84,'CONFIGURACIÓN'!$C$14-B84))</x:f>
      </x:c>
      <x:c r="L84" s="107" t="str">
        <x:f>IF(B84="","",IF(AND(I84&lt;&gt;"Resuelta",H84&lt;&gt;"",'CONFIGURACIÓN'!$C$14&gt;H84),"VENCIDA",""))</x:f>
      </x:c>
      <x:c r="M84" s="107"/>
      <x:c r="N84" s="3"/>
    </x:row>
    <x:row r="85">
      <x:c r="A85" s="67"/>
      <x:c r="B85" s="83"/>
      <x:c r="C85" s="67"/>
      <x:c r="D85" s="67"/>
      <x:c r="E85" s="67"/>
      <x:c r="F85" s="67"/>
      <x:c r="G85" s="67"/>
      <x:c r="H85" s="83"/>
      <x:c r="I85" s="67"/>
      <x:c r="J85" s="83"/>
      <x:c r="K85" s="113" t="str">
        <x:f>IF(B85="","",IF(J85&lt;&gt;"",J85-B85,'CONFIGURACIÓN'!$C$14-B85))</x:f>
      </x:c>
      <x:c r="L85" s="107" t="str">
        <x:f>IF(B85="","",IF(AND(I85&lt;&gt;"Resuelta",H85&lt;&gt;"",'CONFIGURACIÓN'!$C$14&gt;H85),"VENCIDA",""))</x:f>
      </x:c>
      <x:c r="M85" s="107"/>
      <x:c r="N85" s="3"/>
    </x:row>
    <x:row r="86">
      <x:c r="A86" s="67"/>
      <x:c r="B86" s="83"/>
      <x:c r="C86" s="67"/>
      <x:c r="D86" s="67"/>
      <x:c r="E86" s="67"/>
      <x:c r="F86" s="67"/>
      <x:c r="G86" s="67"/>
      <x:c r="H86" s="83"/>
      <x:c r="I86" s="67"/>
      <x:c r="J86" s="83"/>
      <x:c r="K86" s="113" t="str">
        <x:f>IF(B86="","",IF(J86&lt;&gt;"",J86-B86,'CONFIGURACIÓN'!$C$14-B86))</x:f>
      </x:c>
      <x:c r="L86" s="107" t="str">
        <x:f>IF(B86="","",IF(AND(I86&lt;&gt;"Resuelta",H86&lt;&gt;"",'CONFIGURACIÓN'!$C$14&gt;H86),"VENCIDA",""))</x:f>
      </x:c>
      <x:c r="M86" s="107"/>
      <x:c r="N86" s="3"/>
    </x:row>
    <x:row r="87">
      <x:c r="A87" s="67"/>
      <x:c r="B87" s="83"/>
      <x:c r="C87" s="67"/>
      <x:c r="D87" s="67"/>
      <x:c r="E87" s="67"/>
      <x:c r="F87" s="67"/>
      <x:c r="G87" s="67"/>
      <x:c r="H87" s="83"/>
      <x:c r="I87" s="67"/>
      <x:c r="J87" s="83"/>
      <x:c r="K87" s="113" t="str">
        <x:f>IF(B87="","",IF(J87&lt;&gt;"",J87-B87,'CONFIGURACIÓN'!$C$14-B87))</x:f>
      </x:c>
      <x:c r="L87" s="107" t="str">
        <x:f>IF(B87="","",IF(AND(I87&lt;&gt;"Resuelta",H87&lt;&gt;"",'CONFIGURACIÓN'!$C$14&gt;H87),"VENCIDA",""))</x:f>
      </x:c>
      <x:c r="M87" s="107"/>
      <x:c r="N87" s="3"/>
    </x:row>
    <x:row r="88">
      <x:c r="A88" s="67"/>
      <x:c r="B88" s="83"/>
      <x:c r="C88" s="67"/>
      <x:c r="D88" s="67"/>
      <x:c r="E88" s="67"/>
      <x:c r="F88" s="67"/>
      <x:c r="G88" s="67"/>
      <x:c r="H88" s="83"/>
      <x:c r="I88" s="67"/>
      <x:c r="J88" s="83"/>
      <x:c r="K88" s="113" t="str">
        <x:f>IF(B88="","",IF(J88&lt;&gt;"",J88-B88,'CONFIGURACIÓN'!$C$14-B88))</x:f>
      </x:c>
      <x:c r="L88" s="107" t="str">
        <x:f>IF(B88="","",IF(AND(I88&lt;&gt;"Resuelta",H88&lt;&gt;"",'CONFIGURACIÓN'!$C$14&gt;H88),"VENCIDA",""))</x:f>
      </x:c>
      <x:c r="M88" s="107"/>
      <x:c r="N88" s="3"/>
    </x:row>
    <x:row r="89">
      <x:c r="A89" s="67"/>
      <x:c r="B89" s="83"/>
      <x:c r="C89" s="67"/>
      <x:c r="D89" s="67"/>
      <x:c r="E89" s="67"/>
      <x:c r="F89" s="67"/>
      <x:c r="G89" s="67"/>
      <x:c r="H89" s="83"/>
      <x:c r="I89" s="67"/>
      <x:c r="J89" s="83"/>
      <x:c r="K89" s="113" t="str">
        <x:f>IF(B89="","",IF(J89&lt;&gt;"",J89-B89,'CONFIGURACIÓN'!$C$14-B89))</x:f>
      </x:c>
      <x:c r="L89" s="107" t="str">
        <x:f>IF(B89="","",IF(AND(I89&lt;&gt;"Resuelta",H89&lt;&gt;"",'CONFIGURACIÓN'!$C$14&gt;H89),"VENCIDA",""))</x:f>
      </x:c>
      <x:c r="M89" s="107"/>
      <x:c r="N89" s="3"/>
    </x:row>
    <x:row r="90">
      <x:c r="A90" s="67"/>
      <x:c r="B90" s="83"/>
      <x:c r="C90" s="67"/>
      <x:c r="D90" s="67"/>
      <x:c r="E90" s="67"/>
      <x:c r="F90" s="67"/>
      <x:c r="G90" s="67"/>
      <x:c r="H90" s="83"/>
      <x:c r="I90" s="67"/>
      <x:c r="J90" s="83"/>
      <x:c r="K90" s="113" t="str">
        <x:f>IF(B90="","",IF(J90&lt;&gt;"",J90-B90,'CONFIGURACIÓN'!$C$14-B90))</x:f>
      </x:c>
      <x:c r="L90" s="107" t="str">
        <x:f>IF(B90="","",IF(AND(I90&lt;&gt;"Resuelta",H90&lt;&gt;"",'CONFIGURACIÓN'!$C$14&gt;H90),"VENCIDA",""))</x:f>
      </x:c>
      <x:c r="M90" s="107"/>
      <x:c r="N90" s="3"/>
    </x:row>
    <x:row r="91">
      <x:c r="A91" s="67"/>
      <x:c r="B91" s="83"/>
      <x:c r="C91" s="67"/>
      <x:c r="D91" s="67"/>
      <x:c r="E91" s="67"/>
      <x:c r="F91" s="67"/>
      <x:c r="G91" s="67"/>
      <x:c r="H91" s="83"/>
      <x:c r="I91" s="67"/>
      <x:c r="J91" s="83"/>
      <x:c r="K91" s="113" t="str">
        <x:f>IF(B91="","",IF(J91&lt;&gt;"",J91-B91,'CONFIGURACIÓN'!$C$14-B91))</x:f>
      </x:c>
      <x:c r="L91" s="107" t="str">
        <x:f>IF(B91="","",IF(AND(I91&lt;&gt;"Resuelta",H91&lt;&gt;"",'CONFIGURACIÓN'!$C$14&gt;H91),"VENCIDA",""))</x:f>
      </x:c>
      <x:c r="M91" s="107"/>
      <x:c r="N91" s="3"/>
    </x:row>
    <x:row r="92">
      <x:c r="A92" s="67"/>
      <x:c r="B92" s="83"/>
      <x:c r="C92" s="67"/>
      <x:c r="D92" s="67"/>
      <x:c r="E92" s="67"/>
      <x:c r="F92" s="67"/>
      <x:c r="G92" s="67"/>
      <x:c r="H92" s="83"/>
      <x:c r="I92" s="67"/>
      <x:c r="J92" s="83"/>
      <x:c r="K92" s="113" t="str">
        <x:f>IF(B92="","",IF(J92&lt;&gt;"",J92-B92,'CONFIGURACIÓN'!$C$14-B92))</x:f>
      </x:c>
      <x:c r="L92" s="107" t="str">
        <x:f>IF(B92="","",IF(AND(I92&lt;&gt;"Resuelta",H92&lt;&gt;"",'CONFIGURACIÓN'!$C$14&gt;H92),"VENCIDA",""))</x:f>
      </x:c>
      <x:c r="M92" s="107"/>
      <x:c r="N92" s="3"/>
    </x:row>
    <x:row r="93">
      <x:c r="A93" s="67"/>
      <x:c r="B93" s="83"/>
      <x:c r="C93" s="67"/>
      <x:c r="D93" s="67"/>
      <x:c r="E93" s="67"/>
      <x:c r="F93" s="67"/>
      <x:c r="G93" s="67"/>
      <x:c r="H93" s="83"/>
      <x:c r="I93" s="67"/>
      <x:c r="J93" s="83"/>
      <x:c r="K93" s="113" t="str">
        <x:f>IF(B93="","",IF(J93&lt;&gt;"",J93-B93,'CONFIGURACIÓN'!$C$14-B93))</x:f>
      </x:c>
      <x:c r="L93" s="107" t="str">
        <x:f>IF(B93="","",IF(AND(I93&lt;&gt;"Resuelta",H93&lt;&gt;"",'CONFIGURACIÓN'!$C$14&gt;H93),"VENCIDA",""))</x:f>
      </x:c>
      <x:c r="M93" s="107"/>
      <x:c r="N93" s="3"/>
    </x:row>
    <x:row r="94">
      <x:c r="A94" s="67"/>
      <x:c r="B94" s="83"/>
      <x:c r="C94" s="67"/>
      <x:c r="D94" s="67"/>
      <x:c r="E94" s="67"/>
      <x:c r="F94" s="67"/>
      <x:c r="G94" s="67"/>
      <x:c r="H94" s="83"/>
      <x:c r="I94" s="67"/>
      <x:c r="J94" s="83"/>
      <x:c r="K94" s="113" t="str">
        <x:f>IF(B94="","",IF(J94&lt;&gt;"",J94-B94,'CONFIGURACIÓN'!$C$14-B94))</x:f>
      </x:c>
      <x:c r="L94" s="107" t="str">
        <x:f>IF(B94="","",IF(AND(I94&lt;&gt;"Resuelta",H94&lt;&gt;"",'CONFIGURACIÓN'!$C$14&gt;H94),"VENCIDA",""))</x:f>
      </x:c>
      <x:c r="M94" s="107"/>
      <x:c r="N94" s="3"/>
    </x:row>
    <x:row r="95">
      <x:c r="A95" s="67"/>
      <x:c r="B95" s="83"/>
      <x:c r="C95" s="67"/>
      <x:c r="D95" s="67"/>
      <x:c r="E95" s="67"/>
      <x:c r="F95" s="67"/>
      <x:c r="G95" s="67"/>
      <x:c r="H95" s="83"/>
      <x:c r="I95" s="67"/>
      <x:c r="J95" s="83"/>
      <x:c r="K95" s="113" t="str">
        <x:f>IF(B95="","",IF(J95&lt;&gt;"",J95-B95,'CONFIGURACIÓN'!$C$14-B95))</x:f>
      </x:c>
      <x:c r="L95" s="107" t="str">
        <x:f>IF(B95="","",IF(AND(I95&lt;&gt;"Resuelta",H95&lt;&gt;"",'CONFIGURACIÓN'!$C$14&gt;H95),"VENCIDA",""))</x:f>
      </x:c>
      <x:c r="M95" s="107"/>
      <x:c r="N95" s="3"/>
    </x:row>
    <x:row r="96">
      <x:c r="A96" s="67"/>
      <x:c r="B96" s="83"/>
      <x:c r="C96" s="67"/>
      <x:c r="D96" s="67"/>
      <x:c r="E96" s="67"/>
      <x:c r="F96" s="67"/>
      <x:c r="G96" s="67"/>
      <x:c r="H96" s="83"/>
      <x:c r="I96" s="67"/>
      <x:c r="J96" s="83"/>
      <x:c r="K96" s="113" t="str">
        <x:f>IF(B96="","",IF(J96&lt;&gt;"",J96-B96,'CONFIGURACIÓN'!$C$14-B96))</x:f>
      </x:c>
      <x:c r="L96" s="107" t="str">
        <x:f>IF(B96="","",IF(AND(I96&lt;&gt;"Resuelta",H96&lt;&gt;"",'CONFIGURACIÓN'!$C$14&gt;H96),"VENCIDA",""))</x:f>
      </x:c>
      <x:c r="M96" s="107"/>
      <x:c r="N96" s="3"/>
    </x:row>
    <x:row r="97">
      <x:c r="A97" s="67"/>
      <x:c r="B97" s="83"/>
      <x:c r="C97" s="67"/>
      <x:c r="D97" s="67"/>
      <x:c r="E97" s="67"/>
      <x:c r="F97" s="67"/>
      <x:c r="G97" s="67"/>
      <x:c r="H97" s="83"/>
      <x:c r="I97" s="67"/>
      <x:c r="J97" s="83"/>
      <x:c r="K97" s="113" t="str">
        <x:f>IF(B97="","",IF(J97&lt;&gt;"",J97-B97,'CONFIGURACIÓN'!$C$14-B97))</x:f>
      </x:c>
      <x:c r="L97" s="107" t="str">
        <x:f>IF(B97="","",IF(AND(I97&lt;&gt;"Resuelta",H97&lt;&gt;"",'CONFIGURACIÓN'!$C$14&gt;H97),"VENCIDA",""))</x:f>
      </x:c>
      <x:c r="M97" s="107"/>
      <x:c r="N97" s="3"/>
    </x:row>
    <x:row r="98">
      <x:c r="A98" s="67"/>
      <x:c r="B98" s="83"/>
      <x:c r="C98" s="67"/>
      <x:c r="D98" s="67"/>
      <x:c r="E98" s="67"/>
      <x:c r="F98" s="67"/>
      <x:c r="G98" s="67"/>
      <x:c r="H98" s="83"/>
      <x:c r="I98" s="67"/>
      <x:c r="J98" s="83"/>
      <x:c r="K98" s="113" t="str">
        <x:f>IF(B98="","",IF(J98&lt;&gt;"",J98-B98,'CONFIGURACIÓN'!$C$14-B98))</x:f>
      </x:c>
      <x:c r="L98" s="107" t="str">
        <x:f>IF(B98="","",IF(AND(I98&lt;&gt;"Resuelta",H98&lt;&gt;"",'CONFIGURACIÓN'!$C$14&gt;H98),"VENCIDA",""))</x:f>
      </x:c>
      <x:c r="M98" s="107"/>
      <x:c r="N98" s="3"/>
    </x:row>
    <x:row r="99">
      <x:c r="A99" s="67"/>
      <x:c r="B99" s="83"/>
      <x:c r="C99" s="67"/>
      <x:c r="D99" s="67"/>
      <x:c r="E99" s="67"/>
      <x:c r="F99" s="67"/>
      <x:c r="G99" s="67"/>
      <x:c r="H99" s="83"/>
      <x:c r="I99" s="67"/>
      <x:c r="J99" s="83"/>
      <x:c r="K99" s="113" t="str">
        <x:f>IF(B99="","",IF(J99&lt;&gt;"",J99-B99,'CONFIGURACIÓN'!$C$14-B99))</x:f>
      </x:c>
      <x:c r="L99" s="107" t="str">
        <x:f>IF(B99="","",IF(AND(I99&lt;&gt;"Resuelta",H99&lt;&gt;"",'CONFIGURACIÓN'!$C$14&gt;H99),"VENCIDA",""))</x:f>
      </x:c>
      <x:c r="M99" s="107"/>
      <x:c r="N99" s="3"/>
    </x:row>
    <x:row r="100">
      <x:c r="A100" s="67"/>
      <x:c r="B100" s="83"/>
      <x:c r="C100" s="67"/>
      <x:c r="D100" s="67"/>
      <x:c r="E100" s="67"/>
      <x:c r="F100" s="67"/>
      <x:c r="G100" s="67"/>
      <x:c r="H100" s="83"/>
      <x:c r="I100" s="67"/>
      <x:c r="J100" s="83"/>
      <x:c r="K100" s="113" t="str">
        <x:f>IF(B100="","",IF(J100&lt;&gt;"",J100-B100,'CONFIGURACIÓN'!$C$14-B100))</x:f>
      </x:c>
      <x:c r="L100" s="107" t="str">
        <x:f>IF(B100="","",IF(AND(I100&lt;&gt;"Resuelta",H100&lt;&gt;"",'CONFIGURACIÓN'!$C$14&gt;H100),"VENCIDA",""))</x:f>
      </x:c>
      <x:c r="M100" s="107"/>
      <x:c r="N100" s="3"/>
    </x:row>
    <x:row r="101">
      <x:c r="A101" s="67"/>
      <x:c r="B101" s="83"/>
      <x:c r="C101" s="67"/>
      <x:c r="D101" s="67"/>
      <x:c r="E101" s="67"/>
      <x:c r="F101" s="67"/>
      <x:c r="G101" s="67"/>
      <x:c r="H101" s="83"/>
      <x:c r="I101" s="67"/>
      <x:c r="J101" s="83"/>
      <x:c r="K101" s="113" t="str">
        <x:f>IF(B101="","",IF(J101&lt;&gt;"",J101-B101,'CONFIGURACIÓN'!$C$14-B101))</x:f>
      </x:c>
      <x:c r="L101" s="107" t="str">
        <x:f>IF(B101="","",IF(AND(I101&lt;&gt;"Resuelta",H101&lt;&gt;"",'CONFIGURACIÓN'!$C$14&gt;H101),"VENCIDA",""))</x:f>
      </x:c>
      <x:c r="M101" s="107"/>
      <x:c r="N101" s="3"/>
    </x:row>
    <x:row r="102">
      <x:c r="A102" s="67"/>
      <x:c r="B102" s="83"/>
      <x:c r="C102" s="67"/>
      <x:c r="D102" s="67"/>
      <x:c r="E102" s="67"/>
      <x:c r="F102" s="67"/>
      <x:c r="G102" s="67"/>
      <x:c r="H102" s="83"/>
      <x:c r="I102" s="67"/>
      <x:c r="J102" s="83"/>
      <x:c r="K102" s="113" t="str">
        <x:f>IF(B102="","",IF(J102&lt;&gt;"",J102-B102,'CONFIGURACIÓN'!$C$14-B102))</x:f>
      </x:c>
      <x:c r="L102" s="107" t="str">
        <x:f>IF(B102="","",IF(AND(I102&lt;&gt;"Resuelta",H102&lt;&gt;"",'CONFIGURACIÓN'!$C$14&gt;H102),"VENCIDA",""))</x:f>
      </x:c>
      <x:c r="M102" s="107"/>
      <x:c r="N102" s="3"/>
    </x:row>
    <x:row r="103">
      <x:c r="A103" s="67"/>
      <x:c r="B103" s="83"/>
      <x:c r="C103" s="67"/>
      <x:c r="D103" s="67"/>
      <x:c r="E103" s="67"/>
      <x:c r="F103" s="67"/>
      <x:c r="G103" s="67"/>
      <x:c r="H103" s="83"/>
      <x:c r="I103" s="67"/>
      <x:c r="J103" s="83"/>
      <x:c r="K103" s="113" t="str">
        <x:f>IF(B103="","",IF(J103&lt;&gt;"",J103-B103,'CONFIGURACIÓN'!$C$14-B103))</x:f>
      </x:c>
      <x:c r="L103" s="107" t="str">
        <x:f>IF(B103="","",IF(AND(I103&lt;&gt;"Resuelta",H103&lt;&gt;"",'CONFIGURACIÓN'!$C$14&gt;H103),"VENCIDA",""))</x:f>
      </x:c>
      <x:c r="M103" s="107"/>
      <x:c r="N103" s="3"/>
    </x:row>
    <x:row r="104">
      <x:c r="A104" s="67"/>
      <x:c r="B104" s="83"/>
      <x:c r="C104" s="67"/>
      <x:c r="D104" s="67"/>
      <x:c r="E104" s="67"/>
      <x:c r="F104" s="67"/>
      <x:c r="G104" s="67"/>
      <x:c r="H104" s="83"/>
      <x:c r="I104" s="67"/>
      <x:c r="J104" s="83"/>
      <x:c r="K104" s="113" t="str">
        <x:f>IF(B104="","",IF(J104&lt;&gt;"",J104-B104,'CONFIGURACIÓN'!$C$14-B104))</x:f>
      </x:c>
      <x:c r="L104" s="107" t="str">
        <x:f>IF(B104="","",IF(AND(I104&lt;&gt;"Resuelta",H104&lt;&gt;"",'CONFIGURACIÓN'!$C$14&gt;H104),"VENCIDA",""))</x:f>
      </x:c>
      <x:c r="M104" s="107"/>
      <x:c r="N104" s="3"/>
    </x:row>
    <x:row r="105">
      <x:c r="A105" s="67"/>
      <x:c r="B105" s="83"/>
      <x:c r="C105" s="67"/>
      <x:c r="D105" s="67"/>
      <x:c r="E105" s="67"/>
      <x:c r="F105" s="67"/>
      <x:c r="G105" s="67"/>
      <x:c r="H105" s="83"/>
      <x:c r="I105" s="67"/>
      <x:c r="J105" s="83"/>
      <x:c r="K105" s="113" t="str">
        <x:f>IF(B105="","",IF(J105&lt;&gt;"",J105-B105,'CONFIGURACIÓN'!$C$14-B105))</x:f>
      </x:c>
      <x:c r="L105" s="107" t="str">
        <x:f>IF(B105="","",IF(AND(I105&lt;&gt;"Resuelta",H105&lt;&gt;"",'CONFIGURACIÓN'!$C$14&gt;H105),"VENCIDA",""))</x:f>
      </x:c>
      <x:c r="M105" s="107"/>
      <x:c r="N105" s="3"/>
    </x:row>
    <x:row r="106">
      <x:c r="A106" s="67"/>
      <x:c r="B106" s="83"/>
      <x:c r="C106" s="67"/>
      <x:c r="D106" s="67"/>
      <x:c r="E106" s="67"/>
      <x:c r="F106" s="67"/>
      <x:c r="G106" s="67"/>
      <x:c r="H106" s="83"/>
      <x:c r="I106" s="67"/>
      <x:c r="J106" s="83"/>
      <x:c r="K106" s="113" t="str">
        <x:f>IF(B106="","",IF(J106&lt;&gt;"",J106-B106,'CONFIGURACIÓN'!$C$14-B106))</x:f>
      </x:c>
      <x:c r="L106" s="107" t="str">
        <x:f>IF(B106="","",IF(AND(I106&lt;&gt;"Resuelta",H106&lt;&gt;"",'CONFIGURACIÓN'!$C$14&gt;H106),"VENCIDA",""))</x:f>
      </x:c>
      <x:c r="M106" s="107"/>
      <x:c r="N106" s="3"/>
    </x:row>
    <x:row r="107">
      <x:c r="A107" s="67"/>
      <x:c r="B107" s="83"/>
      <x:c r="C107" s="67"/>
      <x:c r="D107" s="67"/>
      <x:c r="E107" s="67"/>
      <x:c r="F107" s="67"/>
      <x:c r="G107" s="67"/>
      <x:c r="H107" s="83"/>
      <x:c r="I107" s="67"/>
      <x:c r="J107" s="83"/>
      <x:c r="K107" s="113" t="str">
        <x:f>IF(B107="","",IF(J107&lt;&gt;"",J107-B107,'CONFIGURACIÓN'!$C$14-B107))</x:f>
      </x:c>
      <x:c r="L107" s="107" t="str">
        <x:f>IF(B107="","",IF(AND(I107&lt;&gt;"Resuelta",H107&lt;&gt;"",'CONFIGURACIÓN'!$C$14&gt;H107),"VENCIDA",""))</x:f>
      </x:c>
      <x:c r="M107" s="107"/>
      <x:c r="N107" s="3"/>
    </x:row>
    <x:row r="108">
      <x:c r="A108" s="67"/>
      <x:c r="B108" s="83"/>
      <x:c r="C108" s="67"/>
      <x:c r="D108" s="67"/>
      <x:c r="E108" s="67"/>
      <x:c r="F108" s="67"/>
      <x:c r="G108" s="67"/>
      <x:c r="H108" s="83"/>
      <x:c r="I108" s="67"/>
      <x:c r="J108" s="83"/>
      <x:c r="K108" s="113" t="str">
        <x:f>IF(B108="","",IF(J108&lt;&gt;"",J108-B108,'CONFIGURACIÓN'!$C$14-B108))</x:f>
      </x:c>
      <x:c r="L108" s="107" t="str">
        <x:f>IF(B108="","",IF(AND(I108&lt;&gt;"Resuelta",H108&lt;&gt;"",'CONFIGURACIÓN'!$C$14&gt;H108),"VENCIDA",""))</x:f>
      </x:c>
      <x:c r="M108" s="107"/>
      <x:c r="N108" s="3"/>
    </x:row>
    <x:row r="109">
      <x:c r="A109" s="67"/>
      <x:c r="B109" s="83"/>
      <x:c r="C109" s="67"/>
      <x:c r="D109" s="67"/>
      <x:c r="E109" s="67"/>
      <x:c r="F109" s="67"/>
      <x:c r="G109" s="67"/>
      <x:c r="H109" s="83"/>
      <x:c r="I109" s="67"/>
      <x:c r="J109" s="83"/>
      <x:c r="K109" s="113" t="str">
        <x:f>IF(B109="","",IF(J109&lt;&gt;"",J109-B109,'CONFIGURACIÓN'!$C$14-B109))</x:f>
      </x:c>
      <x:c r="L109" s="107" t="str">
        <x:f>IF(B109="","",IF(AND(I109&lt;&gt;"Resuelta",H109&lt;&gt;"",'CONFIGURACIÓN'!$C$14&gt;H109),"VENCIDA",""))</x:f>
      </x:c>
      <x:c r="M109" s="107"/>
      <x:c r="N109" s="3"/>
    </x:row>
    <x:row r="110">
      <x:c r="A110" s="67"/>
      <x:c r="B110" s="83"/>
      <x:c r="C110" s="67"/>
      <x:c r="D110" s="67"/>
      <x:c r="E110" s="67"/>
      <x:c r="F110" s="67"/>
      <x:c r="G110" s="67"/>
      <x:c r="H110" s="83"/>
      <x:c r="I110" s="67"/>
      <x:c r="J110" s="83"/>
      <x:c r="K110" s="113" t="str">
        <x:f>IF(B110="","",IF(J110&lt;&gt;"",J110-B110,'CONFIGURACIÓN'!$C$14-B110))</x:f>
      </x:c>
      <x:c r="L110" s="107" t="str">
        <x:f>IF(B110="","",IF(AND(I110&lt;&gt;"Resuelta",H110&lt;&gt;"",'CONFIGURACIÓN'!$C$14&gt;H110),"VENCIDA",""))</x:f>
      </x:c>
      <x:c r="M110" s="107"/>
      <x:c r="N110" s="3"/>
    </x:row>
    <x:row r="111">
      <x:c r="A111" s="67"/>
      <x:c r="B111" s="83"/>
      <x:c r="C111" s="67"/>
      <x:c r="D111" s="67"/>
      <x:c r="E111" s="67"/>
      <x:c r="F111" s="67"/>
      <x:c r="G111" s="67"/>
      <x:c r="H111" s="83"/>
      <x:c r="I111" s="67"/>
      <x:c r="J111" s="83"/>
      <x:c r="K111" s="113" t="str">
        <x:f>IF(B111="","",IF(J111&lt;&gt;"",J111-B111,'CONFIGURACIÓN'!$C$14-B111))</x:f>
      </x:c>
      <x:c r="L111" s="107" t="str">
        <x:f>IF(B111="","",IF(AND(I111&lt;&gt;"Resuelta",H111&lt;&gt;"",'CONFIGURACIÓN'!$C$14&gt;H111),"VENCIDA",""))</x:f>
      </x:c>
      <x:c r="M111" s="107"/>
      <x:c r="N111" s="3"/>
    </x:row>
    <x:row r="112">
      <x:c r="A112" s="67"/>
      <x:c r="B112" s="83"/>
      <x:c r="C112" s="67"/>
      <x:c r="D112" s="67"/>
      <x:c r="E112" s="67"/>
      <x:c r="F112" s="67"/>
      <x:c r="G112" s="67"/>
      <x:c r="H112" s="83"/>
      <x:c r="I112" s="67"/>
      <x:c r="J112" s="83"/>
      <x:c r="K112" s="113" t="str">
        <x:f>IF(B112="","",IF(J112&lt;&gt;"",J112-B112,'CONFIGURACIÓN'!$C$14-B112))</x:f>
      </x:c>
      <x:c r="L112" s="107" t="str">
        <x:f>IF(B112="","",IF(AND(I112&lt;&gt;"Resuelta",H112&lt;&gt;"",'CONFIGURACIÓN'!$C$14&gt;H112),"VENCIDA",""))</x:f>
      </x:c>
      <x:c r="M112" s="107"/>
      <x:c r="N112" s="3"/>
    </x:row>
    <x:row r="113">
      <x:c r="A113" s="67"/>
      <x:c r="B113" s="83"/>
      <x:c r="C113" s="67"/>
      <x:c r="D113" s="67"/>
      <x:c r="E113" s="67"/>
      <x:c r="F113" s="67"/>
      <x:c r="G113" s="67"/>
      <x:c r="H113" s="83"/>
      <x:c r="I113" s="67"/>
      <x:c r="J113" s="83"/>
      <x:c r="K113" s="113" t="str">
        <x:f>IF(B113="","",IF(J113&lt;&gt;"",J113-B113,'CONFIGURACIÓN'!$C$14-B113))</x:f>
      </x:c>
      <x:c r="L113" s="107" t="str">
        <x:f>IF(B113="","",IF(AND(I113&lt;&gt;"Resuelta",H113&lt;&gt;"",'CONFIGURACIÓN'!$C$14&gt;H113),"VENCIDA",""))</x:f>
      </x:c>
      <x:c r="M113" s="107"/>
      <x:c r="N113" s="3"/>
    </x:row>
    <x:row r="114">
      <x:c r="A114" s="67"/>
      <x:c r="B114" s="83"/>
      <x:c r="C114" s="67"/>
      <x:c r="D114" s="67"/>
      <x:c r="E114" s="67"/>
      <x:c r="F114" s="67"/>
      <x:c r="G114" s="67"/>
      <x:c r="H114" s="83"/>
      <x:c r="I114" s="67"/>
      <x:c r="J114" s="83"/>
      <x:c r="K114" s="113" t="str">
        <x:f>IF(B114="","",IF(J114&lt;&gt;"",J114-B114,'CONFIGURACIÓN'!$C$14-B114))</x:f>
      </x:c>
      <x:c r="L114" s="107" t="str">
        <x:f>IF(B114="","",IF(AND(I114&lt;&gt;"Resuelta",H114&lt;&gt;"",'CONFIGURACIÓN'!$C$14&gt;H114),"VENCIDA",""))</x:f>
      </x:c>
      <x:c r="M114" s="107"/>
      <x:c r="N114" s="3"/>
    </x:row>
    <x:row r="115">
      <x:c r="A115" s="67"/>
      <x:c r="B115" s="83"/>
      <x:c r="C115" s="67"/>
      <x:c r="D115" s="67"/>
      <x:c r="E115" s="67"/>
      <x:c r="F115" s="67"/>
      <x:c r="G115" s="67"/>
      <x:c r="H115" s="83"/>
      <x:c r="I115" s="67"/>
      <x:c r="J115" s="83"/>
      <x:c r="K115" s="113" t="str">
        <x:f>IF(B115="","",IF(J115&lt;&gt;"",J115-B115,'CONFIGURACIÓN'!$C$14-B115))</x:f>
      </x:c>
      <x:c r="L115" s="107" t="str">
        <x:f>IF(B115="","",IF(AND(I115&lt;&gt;"Resuelta",H115&lt;&gt;"",'CONFIGURACIÓN'!$C$14&gt;H115),"VENCIDA",""))</x:f>
      </x:c>
      <x:c r="M115" s="107"/>
      <x:c r="N115" s="3"/>
    </x:row>
    <x:row r="116">
      <x:c r="A116" s="67"/>
      <x:c r="B116" s="83"/>
      <x:c r="C116" s="67"/>
      <x:c r="D116" s="67"/>
      <x:c r="E116" s="67"/>
      <x:c r="F116" s="67"/>
      <x:c r="G116" s="67"/>
      <x:c r="H116" s="83"/>
      <x:c r="I116" s="67"/>
      <x:c r="J116" s="83"/>
      <x:c r="K116" s="113" t="str">
        <x:f>IF(B116="","",IF(J116&lt;&gt;"",J116-B116,'CONFIGURACIÓN'!$C$14-B116))</x:f>
      </x:c>
      <x:c r="L116" s="107" t="str">
        <x:f>IF(B116="","",IF(AND(I116&lt;&gt;"Resuelta",H116&lt;&gt;"",'CONFIGURACIÓN'!$C$14&gt;H116),"VENCIDA",""))</x:f>
      </x:c>
      <x:c r="M116" s="107"/>
      <x:c r="N116" s="3"/>
    </x:row>
    <x:row r="117">
      <x:c r="A117" s="67"/>
      <x:c r="B117" s="83"/>
      <x:c r="C117" s="67"/>
      <x:c r="D117" s="67"/>
      <x:c r="E117" s="67"/>
      <x:c r="F117" s="67"/>
      <x:c r="G117" s="67"/>
      <x:c r="H117" s="83"/>
      <x:c r="I117" s="67"/>
      <x:c r="J117" s="83"/>
      <x:c r="K117" s="113" t="str">
        <x:f>IF(B117="","",IF(J117&lt;&gt;"",J117-B117,'CONFIGURACIÓN'!$C$14-B117))</x:f>
      </x:c>
      <x:c r="L117" s="107" t="str">
        <x:f>IF(B117="","",IF(AND(I117&lt;&gt;"Resuelta",H117&lt;&gt;"",'CONFIGURACIÓN'!$C$14&gt;H117),"VENCIDA",""))</x:f>
      </x:c>
      <x:c r="M117" s="107"/>
      <x:c r="N117" s="3"/>
    </x:row>
    <x:row r="118">
      <x:c r="A118" s="67"/>
      <x:c r="B118" s="83"/>
      <x:c r="C118" s="67"/>
      <x:c r="D118" s="67"/>
      <x:c r="E118" s="67"/>
      <x:c r="F118" s="67"/>
      <x:c r="G118" s="67"/>
      <x:c r="H118" s="83"/>
      <x:c r="I118" s="67"/>
      <x:c r="J118" s="83"/>
      <x:c r="K118" s="113" t="str">
        <x:f>IF(B118="","",IF(J118&lt;&gt;"",J118-B118,'CONFIGURACIÓN'!$C$14-B118))</x:f>
      </x:c>
      <x:c r="L118" s="107" t="str">
        <x:f>IF(B118="","",IF(AND(I118&lt;&gt;"Resuelta",H118&lt;&gt;"",'CONFIGURACIÓN'!$C$14&gt;H118),"VENCIDA",""))</x:f>
      </x:c>
      <x:c r="M118" s="107"/>
      <x:c r="N118" s="3"/>
    </x:row>
    <x:row r="119">
      <x:c r="A119" s="67"/>
      <x:c r="B119" s="83"/>
      <x:c r="C119" s="67"/>
      <x:c r="D119" s="67"/>
      <x:c r="E119" s="67"/>
      <x:c r="F119" s="67"/>
      <x:c r="G119" s="67"/>
      <x:c r="H119" s="83"/>
      <x:c r="I119" s="67"/>
      <x:c r="J119" s="83"/>
      <x:c r="K119" s="113" t="str">
        <x:f>IF(B119="","",IF(J119&lt;&gt;"",J119-B119,'CONFIGURACIÓN'!$C$14-B119))</x:f>
      </x:c>
      <x:c r="L119" s="107" t="str">
        <x:f>IF(B119="","",IF(AND(I119&lt;&gt;"Resuelta",H119&lt;&gt;"",'CONFIGURACIÓN'!$C$14&gt;H119),"VENCIDA",""))</x:f>
      </x:c>
      <x:c r="M119" s="107"/>
      <x:c r="N119" s="3"/>
    </x:row>
    <x:row r="120">
      <x:c r="A120" s="67"/>
      <x:c r="B120" s="83"/>
      <x:c r="C120" s="67"/>
      <x:c r="D120" s="67"/>
      <x:c r="E120" s="67"/>
      <x:c r="F120" s="67"/>
      <x:c r="G120" s="67"/>
      <x:c r="H120" s="83"/>
      <x:c r="I120" s="67"/>
      <x:c r="J120" s="83"/>
      <x:c r="K120" s="113" t="str">
        <x:f>IF(B120="","",IF(J120&lt;&gt;"",J120-B120,'CONFIGURACIÓN'!$C$14-B120))</x:f>
      </x:c>
      <x:c r="L120" s="107" t="str">
        <x:f>IF(B120="","",IF(AND(I120&lt;&gt;"Resuelta",H120&lt;&gt;"",'CONFIGURACIÓN'!$C$14&gt;H120),"VENCIDA",""))</x:f>
      </x:c>
      <x:c r="M120" s="107"/>
      <x:c r="N120" s="3"/>
    </x:row>
    <x:row r="121">
      <x:c r="A121" s="67"/>
      <x:c r="B121" s="83"/>
      <x:c r="C121" s="67"/>
      <x:c r="D121" s="67"/>
      <x:c r="E121" s="67"/>
      <x:c r="F121" s="67"/>
      <x:c r="G121" s="67"/>
      <x:c r="H121" s="83"/>
      <x:c r="I121" s="67"/>
      <x:c r="J121" s="83"/>
      <x:c r="K121" s="113" t="str">
        <x:f>IF(B121="","",IF(J121&lt;&gt;"",J121-B121,'CONFIGURACIÓN'!$C$14-B121))</x:f>
      </x:c>
      <x:c r="L121" s="107" t="str">
        <x:f>IF(B121="","",IF(AND(I121&lt;&gt;"Resuelta",H121&lt;&gt;"",'CONFIGURACIÓN'!$C$14&gt;H121),"VENCIDA",""))</x:f>
      </x:c>
      <x:c r="M121" s="107"/>
      <x:c r="N121" s="3"/>
    </x:row>
    <x:row r="122">
      <x:c r="A122" s="67"/>
      <x:c r="B122" s="83"/>
      <x:c r="C122" s="67"/>
      <x:c r="D122" s="67"/>
      <x:c r="E122" s="67"/>
      <x:c r="F122" s="67"/>
      <x:c r="G122" s="67"/>
      <x:c r="H122" s="83"/>
      <x:c r="I122" s="67"/>
      <x:c r="J122" s="83"/>
      <x:c r="K122" s="113" t="str">
        <x:f>IF(B122="","",IF(J122&lt;&gt;"",J122-B122,'CONFIGURACIÓN'!$C$14-B122))</x:f>
      </x:c>
      <x:c r="L122" s="107" t="str">
        <x:f>IF(B122="","",IF(AND(I122&lt;&gt;"Resuelta",H122&lt;&gt;"",'CONFIGURACIÓN'!$C$14&gt;H122),"VENCIDA",""))</x:f>
      </x:c>
      <x:c r="M122" s="107"/>
      <x:c r="N122" s="3"/>
    </x:row>
    <x:row r="123">
      <x:c r="A123" s="67"/>
      <x:c r="B123" s="83"/>
      <x:c r="C123" s="67"/>
      <x:c r="D123" s="67"/>
      <x:c r="E123" s="67"/>
      <x:c r="F123" s="67"/>
      <x:c r="G123" s="67"/>
      <x:c r="H123" s="83"/>
      <x:c r="I123" s="67"/>
      <x:c r="J123" s="83"/>
      <x:c r="K123" s="113" t="str">
        <x:f>IF(B123="","",IF(J123&lt;&gt;"",J123-B123,'CONFIGURACIÓN'!$C$14-B123))</x:f>
      </x:c>
      <x:c r="L123" s="107" t="str">
        <x:f>IF(B123="","",IF(AND(I123&lt;&gt;"Resuelta",H123&lt;&gt;"",'CONFIGURACIÓN'!$C$14&gt;H123),"VENCIDA",""))</x:f>
      </x:c>
      <x:c r="M123" s="107"/>
      <x:c r="N123" s="3"/>
    </x:row>
    <x:row r="124">
      <x:c r="A124" s="67"/>
      <x:c r="B124" s="83"/>
      <x:c r="C124" s="67"/>
      <x:c r="D124" s="67"/>
      <x:c r="E124" s="67"/>
      <x:c r="F124" s="67"/>
      <x:c r="G124" s="67"/>
      <x:c r="H124" s="83"/>
      <x:c r="I124" s="67"/>
      <x:c r="J124" s="83"/>
      <x:c r="K124" s="113" t="str">
        <x:f>IF(B124="","",IF(J124&lt;&gt;"",J124-B124,'CONFIGURACIÓN'!$C$14-B124))</x:f>
      </x:c>
      <x:c r="L124" s="107" t="str">
        <x:f>IF(B124="","",IF(AND(I124&lt;&gt;"Resuelta",H124&lt;&gt;"",'CONFIGURACIÓN'!$C$14&gt;H124),"VENCIDA",""))</x:f>
      </x:c>
      <x:c r="M124" s="107"/>
      <x:c r="N124" s="3"/>
    </x:row>
    <x:row r="125">
      <x:c r="A125" s="67"/>
      <x:c r="B125" s="83"/>
      <x:c r="C125" s="67"/>
      <x:c r="D125" s="67"/>
      <x:c r="E125" s="67"/>
      <x:c r="F125" s="67"/>
      <x:c r="G125" s="67"/>
      <x:c r="H125" s="83"/>
      <x:c r="I125" s="67"/>
      <x:c r="J125" s="83"/>
      <x:c r="K125" s="113" t="str">
        <x:f>IF(B125="","",IF(J125&lt;&gt;"",J125-B125,'CONFIGURACIÓN'!$C$14-B125))</x:f>
      </x:c>
      <x:c r="L125" s="107" t="str">
        <x:f>IF(B125="","",IF(AND(I125&lt;&gt;"Resuelta",H125&lt;&gt;"",'CONFIGURACIÓN'!$C$14&gt;H125),"VENCIDA",""))</x:f>
      </x:c>
      <x:c r="M125" s="107"/>
      <x:c r="N125" s="3"/>
    </x:row>
    <x:row r="126">
      <x:c r="A126" s="67"/>
      <x:c r="B126" s="83"/>
      <x:c r="C126" s="67"/>
      <x:c r="D126" s="67"/>
      <x:c r="E126" s="67"/>
      <x:c r="F126" s="67"/>
      <x:c r="G126" s="67"/>
      <x:c r="H126" s="83"/>
      <x:c r="I126" s="67"/>
      <x:c r="J126" s="83"/>
      <x:c r="K126" s="113" t="str">
        <x:f>IF(B126="","",IF(J126&lt;&gt;"",J126-B126,'CONFIGURACIÓN'!$C$14-B126))</x:f>
      </x:c>
      <x:c r="L126" s="107" t="str">
        <x:f>IF(B126="","",IF(AND(I126&lt;&gt;"Resuelta",H126&lt;&gt;"",'CONFIGURACIÓN'!$C$14&gt;H126),"VENCIDA",""))</x:f>
      </x:c>
      <x:c r="M126" s="107"/>
      <x:c r="N126" s="3"/>
    </x:row>
    <x:row r="127">
      <x:c r="A127" s="67"/>
      <x:c r="B127" s="83"/>
      <x:c r="C127" s="67"/>
      <x:c r="D127" s="67"/>
      <x:c r="E127" s="67"/>
      <x:c r="F127" s="67"/>
      <x:c r="G127" s="67"/>
      <x:c r="H127" s="83"/>
      <x:c r="I127" s="67"/>
      <x:c r="J127" s="83"/>
      <x:c r="K127" s="113" t="str">
        <x:f>IF(B127="","",IF(J127&lt;&gt;"",J127-B127,'CONFIGURACIÓN'!$C$14-B127))</x:f>
      </x:c>
      <x:c r="L127" s="107" t="str">
        <x:f>IF(B127="","",IF(AND(I127&lt;&gt;"Resuelta",H127&lt;&gt;"",'CONFIGURACIÓN'!$C$14&gt;H127),"VENCIDA",""))</x:f>
      </x:c>
      <x:c r="M127" s="107"/>
      <x:c r="N127" s="3"/>
    </x:row>
    <x:row r="128">
      <x:c r="A128" s="67"/>
      <x:c r="B128" s="83"/>
      <x:c r="C128" s="67"/>
      <x:c r="D128" s="67"/>
      <x:c r="E128" s="67"/>
      <x:c r="F128" s="67"/>
      <x:c r="G128" s="67"/>
      <x:c r="H128" s="83"/>
      <x:c r="I128" s="67"/>
      <x:c r="J128" s="83"/>
      <x:c r="K128" s="113" t="str">
        <x:f>IF(B128="","",IF(J128&lt;&gt;"",J128-B128,'CONFIGURACIÓN'!$C$14-B128))</x:f>
      </x:c>
      <x:c r="L128" s="107" t="str">
        <x:f>IF(B128="","",IF(AND(I128&lt;&gt;"Resuelta",H128&lt;&gt;"",'CONFIGURACIÓN'!$C$14&gt;H128),"VENCIDA",""))</x:f>
      </x:c>
      <x:c r="M128" s="107"/>
      <x:c r="N128" s="3"/>
    </x:row>
    <x:row r="129">
      <x:c r="A129" s="67"/>
      <x:c r="B129" s="83"/>
      <x:c r="C129" s="67"/>
      <x:c r="D129" s="67"/>
      <x:c r="E129" s="67"/>
      <x:c r="F129" s="67"/>
      <x:c r="G129" s="67"/>
      <x:c r="H129" s="83"/>
      <x:c r="I129" s="67"/>
      <x:c r="J129" s="83"/>
      <x:c r="K129" s="113" t="str">
        <x:f>IF(B129="","",IF(J129&lt;&gt;"",J129-B129,'CONFIGURACIÓN'!$C$14-B129))</x:f>
      </x:c>
      <x:c r="L129" s="107" t="str">
        <x:f>IF(B129="","",IF(AND(I129&lt;&gt;"Resuelta",H129&lt;&gt;"",'CONFIGURACIÓN'!$C$14&gt;H129),"VENCIDA",""))</x:f>
      </x:c>
      <x:c r="M129" s="107"/>
      <x:c r="N129" s="3"/>
    </x:row>
    <x:row r="130">
      <x:c r="A130" s="67"/>
      <x:c r="B130" s="83"/>
      <x:c r="C130" s="67"/>
      <x:c r="D130" s="67"/>
      <x:c r="E130" s="67"/>
      <x:c r="F130" s="67"/>
      <x:c r="G130" s="67"/>
      <x:c r="H130" s="83"/>
      <x:c r="I130" s="67"/>
      <x:c r="J130" s="83"/>
      <x:c r="K130" s="113" t="str">
        <x:f>IF(B130="","",IF(J130&lt;&gt;"",J130-B130,'CONFIGURACIÓN'!$C$14-B130))</x:f>
      </x:c>
      <x:c r="L130" s="107" t="str">
        <x:f>IF(B130="","",IF(AND(I130&lt;&gt;"Resuelta",H130&lt;&gt;"",'CONFIGURACIÓN'!$C$14&gt;H130),"VENCIDA",""))</x:f>
      </x:c>
      <x:c r="M130" s="107"/>
      <x:c r="N130" s="3"/>
    </x:row>
    <x:row r="131">
      <x:c r="A131" s="67"/>
      <x:c r="B131" s="83"/>
      <x:c r="C131" s="67"/>
      <x:c r="D131" s="67"/>
      <x:c r="E131" s="67"/>
      <x:c r="F131" s="67"/>
      <x:c r="G131" s="67"/>
      <x:c r="H131" s="83"/>
      <x:c r="I131" s="67"/>
      <x:c r="J131" s="83"/>
      <x:c r="K131" s="113" t="str">
        <x:f>IF(B131="","",IF(J131&lt;&gt;"",J131-B131,'CONFIGURACIÓN'!$C$14-B131))</x:f>
      </x:c>
      <x:c r="L131" s="107" t="str">
        <x:f>IF(B131="","",IF(AND(I131&lt;&gt;"Resuelta",H131&lt;&gt;"",'CONFIGURACIÓN'!$C$14&gt;H131),"VENCIDA",""))</x:f>
      </x:c>
      <x:c r="M131" s="107"/>
      <x:c r="N131" s="3"/>
    </x:row>
    <x:row r="132">
      <x:c r="A132" s="67"/>
      <x:c r="B132" s="83"/>
      <x:c r="C132" s="67"/>
      <x:c r="D132" s="67"/>
      <x:c r="E132" s="67"/>
      <x:c r="F132" s="67"/>
      <x:c r="G132" s="67"/>
      <x:c r="H132" s="83"/>
      <x:c r="I132" s="67"/>
      <x:c r="J132" s="83"/>
      <x:c r="K132" s="113" t="str">
        <x:f>IF(B132="","",IF(J132&lt;&gt;"",J132-B132,'CONFIGURACIÓN'!$C$14-B132))</x:f>
      </x:c>
      <x:c r="L132" s="107" t="str">
        <x:f>IF(B132="","",IF(AND(I132&lt;&gt;"Resuelta",H132&lt;&gt;"",'CONFIGURACIÓN'!$C$14&gt;H132),"VENCIDA",""))</x:f>
      </x:c>
      <x:c r="M132" s="107"/>
      <x:c r="N132" s="3"/>
    </x:row>
    <x:row r="133">
      <x:c r="A133" s="67"/>
      <x:c r="B133" s="83"/>
      <x:c r="C133" s="67"/>
      <x:c r="D133" s="67"/>
      <x:c r="E133" s="67"/>
      <x:c r="F133" s="67"/>
      <x:c r="G133" s="67"/>
      <x:c r="H133" s="83"/>
      <x:c r="I133" s="67"/>
      <x:c r="J133" s="83"/>
      <x:c r="K133" s="113" t="str">
        <x:f>IF(B133="","",IF(J133&lt;&gt;"",J133-B133,'CONFIGURACIÓN'!$C$14-B133))</x:f>
      </x:c>
      <x:c r="L133" s="107" t="str">
        <x:f>IF(B133="","",IF(AND(I133&lt;&gt;"Resuelta",H133&lt;&gt;"",'CONFIGURACIÓN'!$C$14&gt;H133),"VENCIDA",""))</x:f>
      </x:c>
      <x:c r="M133" s="107"/>
      <x:c r="N133" s="3"/>
    </x:row>
    <x:row r="134">
      <x:c r="A134" s="67"/>
      <x:c r="B134" s="83"/>
      <x:c r="C134" s="67"/>
      <x:c r="D134" s="67"/>
      <x:c r="E134" s="67"/>
      <x:c r="F134" s="67"/>
      <x:c r="G134" s="67"/>
      <x:c r="H134" s="83"/>
      <x:c r="I134" s="67"/>
      <x:c r="J134" s="83"/>
      <x:c r="K134" s="113" t="str">
        <x:f>IF(B134="","",IF(J134&lt;&gt;"",J134-B134,'CONFIGURACIÓN'!$C$14-B134))</x:f>
      </x:c>
      <x:c r="L134" s="107" t="str">
        <x:f>IF(B134="","",IF(AND(I134&lt;&gt;"Resuelta",H134&lt;&gt;"",'CONFIGURACIÓN'!$C$14&gt;H134),"VENCIDA",""))</x:f>
      </x:c>
      <x:c r="M134" s="107"/>
      <x:c r="N134" s="3"/>
    </x:row>
    <x:row r="135">
      <x:c r="A135" s="67"/>
      <x:c r="B135" s="83"/>
      <x:c r="C135" s="67"/>
      <x:c r="D135" s="67"/>
      <x:c r="E135" s="67"/>
      <x:c r="F135" s="67"/>
      <x:c r="G135" s="67"/>
      <x:c r="H135" s="83"/>
      <x:c r="I135" s="67"/>
      <x:c r="J135" s="83"/>
      <x:c r="K135" s="113" t="str">
        <x:f>IF(B135="","",IF(J135&lt;&gt;"",J135-B135,'CONFIGURACIÓN'!$C$14-B135))</x:f>
      </x:c>
      <x:c r="L135" s="107" t="str">
        <x:f>IF(B135="","",IF(AND(I135&lt;&gt;"Resuelta",H135&lt;&gt;"",'CONFIGURACIÓN'!$C$14&gt;H135),"VENCIDA",""))</x:f>
      </x:c>
      <x:c r="M135" s="107"/>
      <x:c r="N135" s="3"/>
    </x:row>
    <x:row r="136">
      <x:c r="A136" s="67"/>
      <x:c r="B136" s="83"/>
      <x:c r="C136" s="67"/>
      <x:c r="D136" s="67"/>
      <x:c r="E136" s="67"/>
      <x:c r="F136" s="67"/>
      <x:c r="G136" s="67"/>
      <x:c r="H136" s="83"/>
      <x:c r="I136" s="67"/>
      <x:c r="J136" s="83"/>
      <x:c r="K136" s="113" t="str">
        <x:f>IF(B136="","",IF(J136&lt;&gt;"",J136-B136,'CONFIGURACIÓN'!$C$14-B136))</x:f>
      </x:c>
      <x:c r="L136" s="107" t="str">
        <x:f>IF(B136="","",IF(AND(I136&lt;&gt;"Resuelta",H136&lt;&gt;"",'CONFIGURACIÓN'!$C$14&gt;H136),"VENCIDA",""))</x:f>
      </x:c>
      <x:c r="M136" s="107"/>
      <x:c r="N136" s="3"/>
    </x:row>
    <x:row r="137">
      <x:c r="A137" s="67"/>
      <x:c r="B137" s="83"/>
      <x:c r="C137" s="67"/>
      <x:c r="D137" s="67"/>
      <x:c r="E137" s="67"/>
      <x:c r="F137" s="67"/>
      <x:c r="G137" s="67"/>
      <x:c r="H137" s="83"/>
      <x:c r="I137" s="67"/>
      <x:c r="J137" s="83"/>
      <x:c r="K137" s="113" t="str">
        <x:f>IF(B137="","",IF(J137&lt;&gt;"",J137-B137,'CONFIGURACIÓN'!$C$14-B137))</x:f>
      </x:c>
      <x:c r="L137" s="107" t="str">
        <x:f>IF(B137="","",IF(AND(I137&lt;&gt;"Resuelta",H137&lt;&gt;"",'CONFIGURACIÓN'!$C$14&gt;H137),"VENCIDA",""))</x:f>
      </x:c>
      <x:c r="M137" s="107"/>
      <x:c r="N137" s="3"/>
    </x:row>
    <x:row r="138">
      <x:c r="A138" s="67"/>
      <x:c r="B138" s="83"/>
      <x:c r="C138" s="67"/>
      <x:c r="D138" s="67"/>
      <x:c r="E138" s="67"/>
      <x:c r="F138" s="67"/>
      <x:c r="G138" s="67"/>
      <x:c r="H138" s="83"/>
      <x:c r="I138" s="67"/>
      <x:c r="J138" s="83"/>
      <x:c r="K138" s="113" t="str">
        <x:f>IF(B138="","",IF(J138&lt;&gt;"",J138-B138,'CONFIGURACIÓN'!$C$14-B138))</x:f>
      </x:c>
      <x:c r="L138" s="107" t="str">
        <x:f>IF(B138="","",IF(AND(I138&lt;&gt;"Resuelta",H138&lt;&gt;"",'CONFIGURACIÓN'!$C$14&gt;H138),"VENCIDA",""))</x:f>
      </x:c>
      <x:c r="M138" s="107"/>
      <x:c r="N138" s="3"/>
    </x:row>
    <x:row r="139">
      <x:c r="A139" s="67"/>
      <x:c r="B139" s="83"/>
      <x:c r="C139" s="67"/>
      <x:c r="D139" s="67"/>
      <x:c r="E139" s="67"/>
      <x:c r="F139" s="67"/>
      <x:c r="G139" s="67"/>
      <x:c r="H139" s="83"/>
      <x:c r="I139" s="67"/>
      <x:c r="J139" s="83"/>
      <x:c r="K139" s="113" t="str">
        <x:f>IF(B139="","",IF(J139&lt;&gt;"",J139-B139,'CONFIGURACIÓN'!$C$14-B139))</x:f>
      </x:c>
      <x:c r="L139" s="107" t="str">
        <x:f>IF(B139="","",IF(AND(I139&lt;&gt;"Resuelta",H139&lt;&gt;"",'CONFIGURACIÓN'!$C$14&gt;H139),"VENCIDA",""))</x:f>
      </x:c>
      <x:c r="M139" s="107"/>
      <x:c r="N139" s="3"/>
    </x:row>
    <x:row r="140">
      <x:c r="A140" s="67"/>
      <x:c r="B140" s="83"/>
      <x:c r="C140" s="67"/>
      <x:c r="D140" s="67"/>
      <x:c r="E140" s="67"/>
      <x:c r="F140" s="67"/>
      <x:c r="G140" s="67"/>
      <x:c r="H140" s="83"/>
      <x:c r="I140" s="67"/>
      <x:c r="J140" s="83"/>
      <x:c r="K140" s="113" t="str">
        <x:f>IF(B140="","",IF(J140&lt;&gt;"",J140-B140,'CONFIGURACIÓN'!$C$14-B140))</x:f>
      </x:c>
      <x:c r="L140" s="107" t="str">
        <x:f>IF(B140="","",IF(AND(I140&lt;&gt;"Resuelta",H140&lt;&gt;"",'CONFIGURACIÓN'!$C$14&gt;H140),"VENCIDA",""))</x:f>
      </x:c>
      <x:c r="M140" s="107"/>
      <x:c r="N140" s="3"/>
    </x:row>
    <x:row r="141">
      <x:c r="A141" s="67"/>
      <x:c r="B141" s="83"/>
      <x:c r="C141" s="67"/>
      <x:c r="D141" s="67"/>
      <x:c r="E141" s="67"/>
      <x:c r="F141" s="67"/>
      <x:c r="G141" s="67"/>
      <x:c r="H141" s="83"/>
      <x:c r="I141" s="67"/>
      <x:c r="J141" s="83"/>
      <x:c r="K141" s="113" t="str">
        <x:f>IF(B141="","",IF(J141&lt;&gt;"",J141-B141,'CONFIGURACIÓN'!$C$14-B141))</x:f>
      </x:c>
      <x:c r="L141" s="107" t="str">
        <x:f>IF(B141="","",IF(AND(I141&lt;&gt;"Resuelta",H141&lt;&gt;"",'CONFIGURACIÓN'!$C$14&gt;H141),"VENCIDA",""))</x:f>
      </x:c>
      <x:c r="M141" s="107"/>
      <x:c r="N141" s="3"/>
    </x:row>
    <x:row r="142">
      <x:c r="A142" s="67"/>
      <x:c r="B142" s="83"/>
      <x:c r="C142" s="67"/>
      <x:c r="D142" s="67"/>
      <x:c r="E142" s="67"/>
      <x:c r="F142" s="67"/>
      <x:c r="G142" s="67"/>
      <x:c r="H142" s="83"/>
      <x:c r="I142" s="67"/>
      <x:c r="J142" s="83"/>
      <x:c r="K142" s="113" t="str">
        <x:f>IF(B142="","",IF(J142&lt;&gt;"",J142-B142,'CONFIGURACIÓN'!$C$14-B142))</x:f>
      </x:c>
      <x:c r="L142" s="107" t="str">
        <x:f>IF(B142="","",IF(AND(I142&lt;&gt;"Resuelta",H142&lt;&gt;"",'CONFIGURACIÓN'!$C$14&gt;H142),"VENCIDA",""))</x:f>
      </x:c>
      <x:c r="M142" s="107"/>
      <x:c r="N142" s="3"/>
    </x:row>
    <x:row r="143">
      <x:c r="A143" s="67"/>
      <x:c r="B143" s="83"/>
      <x:c r="C143" s="67"/>
      <x:c r="D143" s="67"/>
      <x:c r="E143" s="67"/>
      <x:c r="F143" s="67"/>
      <x:c r="G143" s="67"/>
      <x:c r="H143" s="83"/>
      <x:c r="I143" s="67"/>
      <x:c r="J143" s="83"/>
      <x:c r="K143" s="113" t="str">
        <x:f>IF(B143="","",IF(J143&lt;&gt;"",J143-B143,'CONFIGURACIÓN'!$C$14-B143))</x:f>
      </x:c>
      <x:c r="L143" s="107" t="str">
        <x:f>IF(B143="","",IF(AND(I143&lt;&gt;"Resuelta",H143&lt;&gt;"",'CONFIGURACIÓN'!$C$14&gt;H143),"VENCIDA",""))</x:f>
      </x:c>
      <x:c r="M143" s="107"/>
      <x:c r="N143" s="3"/>
    </x:row>
    <x:row r="144">
      <x:c r="A144" s="67"/>
      <x:c r="B144" s="83"/>
      <x:c r="C144" s="67"/>
      <x:c r="D144" s="67"/>
      <x:c r="E144" s="67"/>
      <x:c r="F144" s="67"/>
      <x:c r="G144" s="67"/>
      <x:c r="H144" s="83"/>
      <x:c r="I144" s="67"/>
      <x:c r="J144" s="83"/>
      <x:c r="K144" s="113" t="str">
        <x:f>IF(B144="","",IF(J144&lt;&gt;"",J144-B144,'CONFIGURACIÓN'!$C$14-B144))</x:f>
      </x:c>
      <x:c r="L144" s="107" t="str">
        <x:f>IF(B144="","",IF(AND(I144&lt;&gt;"Resuelta",H144&lt;&gt;"",'CONFIGURACIÓN'!$C$14&gt;H144),"VENCIDA",""))</x:f>
      </x:c>
      <x:c r="M144" s="107"/>
      <x:c r="N144" s="3"/>
    </x:row>
    <x:row r="145">
      <x:c r="A145" s="67"/>
      <x:c r="B145" s="83"/>
      <x:c r="C145" s="67"/>
      <x:c r="D145" s="67"/>
      <x:c r="E145" s="67"/>
      <x:c r="F145" s="67"/>
      <x:c r="G145" s="67"/>
      <x:c r="H145" s="83"/>
      <x:c r="I145" s="67"/>
      <x:c r="J145" s="83"/>
      <x:c r="K145" s="113" t="str">
        <x:f>IF(B145="","",IF(J145&lt;&gt;"",J145-B145,'CONFIGURACIÓN'!$C$14-B145))</x:f>
      </x:c>
      <x:c r="L145" s="107" t="str">
        <x:f>IF(B145="","",IF(AND(I145&lt;&gt;"Resuelta",H145&lt;&gt;"",'CONFIGURACIÓN'!$C$14&gt;H145),"VENCIDA",""))</x:f>
      </x:c>
      <x:c r="M145" s="107"/>
      <x:c r="N145" s="3"/>
    </x:row>
    <x:row r="146">
      <x:c r="A146" s="67"/>
      <x:c r="B146" s="83"/>
      <x:c r="C146" s="67"/>
      <x:c r="D146" s="67"/>
      <x:c r="E146" s="67"/>
      <x:c r="F146" s="67"/>
      <x:c r="G146" s="67"/>
      <x:c r="H146" s="83"/>
      <x:c r="I146" s="67"/>
      <x:c r="J146" s="83"/>
      <x:c r="K146" s="113" t="str">
        <x:f>IF(B146="","",IF(J146&lt;&gt;"",J146-B146,'CONFIGURACIÓN'!$C$14-B146))</x:f>
      </x:c>
      <x:c r="L146" s="107" t="str">
        <x:f>IF(B146="","",IF(AND(I146&lt;&gt;"Resuelta",H146&lt;&gt;"",'CONFIGURACIÓN'!$C$14&gt;H146),"VENCIDA",""))</x:f>
      </x:c>
      <x:c r="M146" s="107"/>
      <x:c r="N146" s="3"/>
    </x:row>
    <x:row r="147">
      <x:c r="A147" s="67"/>
      <x:c r="B147" s="83"/>
      <x:c r="C147" s="67"/>
      <x:c r="D147" s="67"/>
      <x:c r="E147" s="67"/>
      <x:c r="F147" s="67"/>
      <x:c r="G147" s="67"/>
      <x:c r="H147" s="83"/>
      <x:c r="I147" s="67"/>
      <x:c r="J147" s="83"/>
      <x:c r="K147" s="113" t="str">
        <x:f>IF(B147="","",IF(J147&lt;&gt;"",J147-B147,'CONFIGURACIÓN'!$C$14-B147))</x:f>
      </x:c>
      <x:c r="L147" s="107" t="str">
        <x:f>IF(B147="","",IF(AND(I147&lt;&gt;"Resuelta",H147&lt;&gt;"",'CONFIGURACIÓN'!$C$14&gt;H147),"VENCIDA",""))</x:f>
      </x:c>
      <x:c r="M147" s="107"/>
      <x:c r="N147" s="3"/>
    </x:row>
    <x:row r="148">
      <x:c r="A148" s="67"/>
      <x:c r="B148" s="83"/>
      <x:c r="C148" s="67"/>
      <x:c r="D148" s="67"/>
      <x:c r="E148" s="67"/>
      <x:c r="F148" s="67"/>
      <x:c r="G148" s="67"/>
      <x:c r="H148" s="83"/>
      <x:c r="I148" s="67"/>
      <x:c r="J148" s="83"/>
      <x:c r="K148" s="113" t="str">
        <x:f>IF(B148="","",IF(J148&lt;&gt;"",J148-B148,'CONFIGURACIÓN'!$C$14-B148))</x:f>
      </x:c>
      <x:c r="L148" s="107" t="str">
        <x:f>IF(B148="","",IF(AND(I148&lt;&gt;"Resuelta",H148&lt;&gt;"",'CONFIGURACIÓN'!$C$14&gt;H148),"VENCIDA",""))</x:f>
      </x:c>
      <x:c r="M148" s="107"/>
      <x:c r="N148" s="3"/>
    </x:row>
    <x:row r="149">
      <x:c r="A149" s="67"/>
      <x:c r="B149" s="83"/>
      <x:c r="C149" s="67"/>
      <x:c r="D149" s="67"/>
      <x:c r="E149" s="67"/>
      <x:c r="F149" s="67"/>
      <x:c r="G149" s="67"/>
      <x:c r="H149" s="83"/>
      <x:c r="I149" s="67"/>
      <x:c r="J149" s="83"/>
      <x:c r="K149" s="113" t="str">
        <x:f>IF(B149="","",IF(J149&lt;&gt;"",J149-B149,'CONFIGURACIÓN'!$C$14-B149))</x:f>
      </x:c>
      <x:c r="L149" s="107" t="str">
        <x:f>IF(B149="","",IF(AND(I149&lt;&gt;"Resuelta",H149&lt;&gt;"",'CONFIGURACIÓN'!$C$14&gt;H149),"VENCIDA",""))</x:f>
      </x:c>
      <x:c r="M149" s="107"/>
      <x:c r="N149" s="3"/>
    </x:row>
    <x:row r="150">
      <x:c r="A150" s="67"/>
      <x:c r="B150" s="83"/>
      <x:c r="C150" s="67"/>
      <x:c r="D150" s="67"/>
      <x:c r="E150" s="67"/>
      <x:c r="F150" s="67"/>
      <x:c r="G150" s="67"/>
      <x:c r="H150" s="83"/>
      <x:c r="I150" s="67"/>
      <x:c r="J150" s="83"/>
      <x:c r="K150" s="113" t="str">
        <x:f>IF(B150="","",IF(J150&lt;&gt;"",J150-B150,'CONFIGURACIÓN'!$C$14-B150))</x:f>
      </x:c>
      <x:c r="L150" s="107" t="str">
        <x:f>IF(B150="","",IF(AND(I150&lt;&gt;"Resuelta",H150&lt;&gt;"",'CONFIGURACIÓN'!$C$14&gt;H150),"VENCIDA",""))</x:f>
      </x:c>
      <x:c r="M150" s="107"/>
      <x:c r="N150" s="3"/>
    </x:row>
    <x:row r="151">
      <x:c r="A151" s="67"/>
      <x:c r="B151" s="83"/>
      <x:c r="C151" s="67"/>
      <x:c r="D151" s="67"/>
      <x:c r="E151" s="67"/>
      <x:c r="F151" s="67"/>
      <x:c r="G151" s="67"/>
      <x:c r="H151" s="83"/>
      <x:c r="I151" s="67"/>
      <x:c r="J151" s="83"/>
      <x:c r="K151" s="113" t="str">
        <x:f>IF(B151="","",IF(J151&lt;&gt;"",J151-B151,'CONFIGURACIÓN'!$C$14-B151))</x:f>
      </x:c>
      <x:c r="L151" s="107" t="str">
        <x:f>IF(B151="","",IF(AND(I151&lt;&gt;"Resuelta",H151&lt;&gt;"",'CONFIGURACIÓN'!$C$14&gt;H151),"VENCIDA",""))</x:f>
      </x:c>
      <x:c r="M151" s="107"/>
      <x:c r="N151" s="3"/>
    </x:row>
    <x:row r="152">
      <x:c r="A152" s="67"/>
      <x:c r="B152" s="83"/>
      <x:c r="C152" s="67"/>
      <x:c r="D152" s="67"/>
      <x:c r="E152" s="67"/>
      <x:c r="F152" s="67"/>
      <x:c r="G152" s="67"/>
      <x:c r="H152" s="83"/>
      <x:c r="I152" s="67"/>
      <x:c r="J152" s="83"/>
      <x:c r="K152" s="113" t="str">
        <x:f>IF(B152="","",IF(J152&lt;&gt;"",J152-B152,'CONFIGURACIÓN'!$C$14-B152))</x:f>
      </x:c>
      <x:c r="L152" s="107" t="str">
        <x:f>IF(B152="","",IF(AND(I152&lt;&gt;"Resuelta",H152&lt;&gt;"",'CONFIGURACIÓN'!$C$14&gt;H152),"VENCIDA",""))</x:f>
      </x:c>
      <x:c r="M152" s="107"/>
      <x:c r="N152" s="3"/>
    </x:row>
    <x:row r="153">
      <x:c r="A153" s="67"/>
      <x:c r="B153" s="83"/>
      <x:c r="C153" s="67"/>
      <x:c r="D153" s="67"/>
      <x:c r="E153" s="67"/>
      <x:c r="F153" s="67"/>
      <x:c r="G153" s="67"/>
      <x:c r="H153" s="83"/>
      <x:c r="I153" s="67"/>
      <x:c r="J153" s="83"/>
      <x:c r="K153" s="113" t="str">
        <x:f>IF(B153="","",IF(J153&lt;&gt;"",J153-B153,'CONFIGURACIÓN'!$C$14-B153))</x:f>
      </x:c>
      <x:c r="L153" s="107" t="str">
        <x:f>IF(B153="","",IF(AND(I153&lt;&gt;"Resuelta",H153&lt;&gt;"",'CONFIGURACIÓN'!$C$14&gt;H153),"VENCIDA",""))</x:f>
      </x:c>
      <x:c r="M153" s="107"/>
      <x:c r="N153" s="3"/>
    </x:row>
    <x:row r="154">
      <x:c r="A154" s="67"/>
      <x:c r="B154" s="83"/>
      <x:c r="C154" s="67"/>
      <x:c r="D154" s="67"/>
      <x:c r="E154" s="67"/>
      <x:c r="F154" s="67"/>
      <x:c r="G154" s="67"/>
      <x:c r="H154" s="83"/>
      <x:c r="I154" s="67"/>
      <x:c r="J154" s="83"/>
      <x:c r="K154" s="113" t="str">
        <x:f>IF(B154="","",IF(J154&lt;&gt;"",J154-B154,'CONFIGURACIÓN'!$C$14-B154))</x:f>
      </x:c>
      <x:c r="L154" s="107" t="str">
        <x:f>IF(B154="","",IF(AND(I154&lt;&gt;"Resuelta",H154&lt;&gt;"",'CONFIGURACIÓN'!$C$14&gt;H154),"VENCIDA",""))</x:f>
      </x:c>
      <x:c r="M154" s="107"/>
      <x:c r="N154" s="3"/>
    </x:row>
    <x:row r="155">
      <x:c r="A155" s="67"/>
      <x:c r="B155" s="83"/>
      <x:c r="C155" s="67"/>
      <x:c r="D155" s="67"/>
      <x:c r="E155" s="67"/>
      <x:c r="F155" s="67"/>
      <x:c r="G155" s="67"/>
      <x:c r="H155" s="83"/>
      <x:c r="I155" s="67"/>
      <x:c r="J155" s="83"/>
      <x:c r="K155" s="113" t="str">
        <x:f>IF(B155="","",IF(J155&lt;&gt;"",J155-B155,'CONFIGURACIÓN'!$C$14-B155))</x:f>
      </x:c>
      <x:c r="L155" s="107" t="str">
        <x:f>IF(B155="","",IF(AND(I155&lt;&gt;"Resuelta",H155&lt;&gt;"",'CONFIGURACIÓN'!$C$14&gt;H155),"VENCIDA",""))</x:f>
      </x:c>
      <x:c r="M155" s="107"/>
      <x:c r="N155" s="3"/>
    </x:row>
    <x:row r="156">
      <x:c r="A156" s="67"/>
      <x:c r="B156" s="83"/>
      <x:c r="C156" s="67"/>
      <x:c r="D156" s="67"/>
      <x:c r="E156" s="67"/>
      <x:c r="F156" s="67"/>
      <x:c r="G156" s="67"/>
      <x:c r="H156" s="83"/>
      <x:c r="I156" s="67"/>
      <x:c r="J156" s="83"/>
      <x:c r="K156" s="113" t="str">
        <x:f>IF(B156="","",IF(J156&lt;&gt;"",J156-B156,'CONFIGURACIÓN'!$C$14-B156))</x:f>
      </x:c>
      <x:c r="L156" s="107" t="str">
        <x:f>IF(B156="","",IF(AND(I156&lt;&gt;"Resuelta",H156&lt;&gt;"",'CONFIGURACIÓN'!$C$14&gt;H156),"VENCIDA",""))</x:f>
      </x:c>
      <x:c r="M156" s="107"/>
      <x:c r="N156" s="3"/>
    </x:row>
    <x:row r="157">
      <x:c r="A157" s="67"/>
      <x:c r="B157" s="83"/>
      <x:c r="C157" s="67"/>
      <x:c r="D157" s="67"/>
      <x:c r="E157" s="67"/>
      <x:c r="F157" s="67"/>
      <x:c r="G157" s="67"/>
      <x:c r="H157" s="83"/>
      <x:c r="I157" s="67"/>
      <x:c r="J157" s="83"/>
      <x:c r="K157" s="113" t="str">
        <x:f>IF(B157="","",IF(J157&lt;&gt;"",J157-B157,'CONFIGURACIÓN'!$C$14-B157))</x:f>
      </x:c>
      <x:c r="L157" s="107" t="str">
        <x:f>IF(B157="","",IF(AND(I157&lt;&gt;"Resuelta",H157&lt;&gt;"",'CONFIGURACIÓN'!$C$14&gt;H157),"VENCIDA",""))</x:f>
      </x:c>
      <x:c r="M157" s="107"/>
      <x:c r="N157" s="3"/>
    </x:row>
    <x:row r="158">
      <x:c r="A158" s="67"/>
      <x:c r="B158" s="83"/>
      <x:c r="C158" s="67"/>
      <x:c r="D158" s="67"/>
      <x:c r="E158" s="67"/>
      <x:c r="F158" s="67"/>
      <x:c r="G158" s="67"/>
      <x:c r="H158" s="83"/>
      <x:c r="I158" s="67"/>
      <x:c r="J158" s="83"/>
      <x:c r="K158" s="113" t="str">
        <x:f>IF(B158="","",IF(J158&lt;&gt;"",J158-B158,'CONFIGURACIÓN'!$C$14-B158))</x:f>
      </x:c>
      <x:c r="L158" s="107" t="str">
        <x:f>IF(B158="","",IF(AND(I158&lt;&gt;"Resuelta",H158&lt;&gt;"",'CONFIGURACIÓN'!$C$14&gt;H158),"VENCIDA",""))</x:f>
      </x:c>
      <x:c r="M158" s="107"/>
      <x:c r="N158" s="3"/>
    </x:row>
    <x:row r="159">
      <x:c r="A159" s="67"/>
      <x:c r="B159" s="83"/>
      <x:c r="C159" s="67"/>
      <x:c r="D159" s="67"/>
      <x:c r="E159" s="67"/>
      <x:c r="F159" s="67"/>
      <x:c r="G159" s="67"/>
      <x:c r="H159" s="83"/>
      <x:c r="I159" s="67"/>
      <x:c r="J159" s="83"/>
      <x:c r="K159" s="113" t="str">
        <x:f>IF(B159="","",IF(J159&lt;&gt;"",J159-B159,'CONFIGURACIÓN'!$C$14-B159))</x:f>
      </x:c>
      <x:c r="L159" s="107" t="str">
        <x:f>IF(B159="","",IF(AND(I159&lt;&gt;"Resuelta",H159&lt;&gt;"",'CONFIGURACIÓN'!$C$14&gt;H159),"VENCIDA",""))</x:f>
      </x:c>
      <x:c r="M159" s="107"/>
      <x:c r="N159" s="3"/>
    </x:row>
    <x:row r="160">
      <x:c r="A160" s="67"/>
      <x:c r="B160" s="83"/>
      <x:c r="C160" s="67"/>
      <x:c r="D160" s="67"/>
      <x:c r="E160" s="67"/>
      <x:c r="F160" s="67"/>
      <x:c r="G160" s="67"/>
      <x:c r="H160" s="83"/>
      <x:c r="I160" s="67"/>
      <x:c r="J160" s="83"/>
      <x:c r="K160" s="113" t="str">
        <x:f>IF(B160="","",IF(J160&lt;&gt;"",J160-B160,'CONFIGURACIÓN'!$C$14-B160))</x:f>
      </x:c>
      <x:c r="L160" s="107" t="str">
        <x:f>IF(B160="","",IF(AND(I160&lt;&gt;"Resuelta",H160&lt;&gt;"",'CONFIGURACIÓN'!$C$14&gt;H160),"VENCIDA",""))</x:f>
      </x:c>
      <x:c r="M160" s="107"/>
      <x:c r="N160" s="3"/>
    </x:row>
    <x:row r="161">
      <x:c r="A161" s="67"/>
      <x:c r="B161" s="83"/>
      <x:c r="C161" s="67"/>
      <x:c r="D161" s="67"/>
      <x:c r="E161" s="67"/>
      <x:c r="F161" s="67"/>
      <x:c r="G161" s="67"/>
      <x:c r="H161" s="83"/>
      <x:c r="I161" s="67"/>
      <x:c r="J161" s="83"/>
      <x:c r="K161" s="113" t="str">
        <x:f>IF(B161="","",IF(J161&lt;&gt;"",J161-B161,'CONFIGURACIÓN'!$C$14-B161))</x:f>
      </x:c>
      <x:c r="L161" s="107" t="str">
        <x:f>IF(B161="","",IF(AND(I161&lt;&gt;"Resuelta",H161&lt;&gt;"",'CONFIGURACIÓN'!$C$14&gt;H161),"VENCIDA",""))</x:f>
      </x:c>
      <x:c r="M161" s="107"/>
      <x:c r="N161" s="3"/>
    </x:row>
    <x:row r="162">
      <x:c r="A162" s="67"/>
      <x:c r="B162" s="83"/>
      <x:c r="C162" s="67"/>
      <x:c r="D162" s="67"/>
      <x:c r="E162" s="67"/>
      <x:c r="F162" s="67"/>
      <x:c r="G162" s="67"/>
      <x:c r="H162" s="83"/>
      <x:c r="I162" s="67"/>
      <x:c r="J162" s="83"/>
      <x:c r="K162" s="113" t="str">
        <x:f>IF(B162="","",IF(J162&lt;&gt;"",J162-B162,'CONFIGURACIÓN'!$C$14-B162))</x:f>
      </x:c>
      <x:c r="L162" s="107" t="str">
        <x:f>IF(B162="","",IF(AND(I162&lt;&gt;"Resuelta",H162&lt;&gt;"",'CONFIGURACIÓN'!$C$14&gt;H162),"VENCIDA",""))</x:f>
      </x:c>
      <x:c r="M162" s="107"/>
      <x:c r="N162" s="3"/>
    </x:row>
    <x:row r="163">
      <x:c r="A163" s="67"/>
      <x:c r="B163" s="83"/>
      <x:c r="C163" s="67"/>
      <x:c r="D163" s="67"/>
      <x:c r="E163" s="67"/>
      <x:c r="F163" s="67"/>
      <x:c r="G163" s="67"/>
      <x:c r="H163" s="83"/>
      <x:c r="I163" s="67"/>
      <x:c r="J163" s="83"/>
      <x:c r="K163" s="113" t="str">
        <x:f>IF(B163="","",IF(J163&lt;&gt;"",J163-B163,'CONFIGURACIÓN'!$C$14-B163))</x:f>
      </x:c>
      <x:c r="L163" s="107" t="str">
        <x:f>IF(B163="","",IF(AND(I163&lt;&gt;"Resuelta",H163&lt;&gt;"",'CONFIGURACIÓN'!$C$14&gt;H163),"VENCIDA",""))</x:f>
      </x:c>
      <x:c r="M163" s="107"/>
      <x:c r="N163" s="3"/>
    </x:row>
    <x:row r="164">
      <x:c r="A164" s="67"/>
      <x:c r="B164" s="83"/>
      <x:c r="C164" s="67"/>
      <x:c r="D164" s="67"/>
      <x:c r="E164" s="67"/>
      <x:c r="F164" s="67"/>
      <x:c r="G164" s="67"/>
      <x:c r="H164" s="83"/>
      <x:c r="I164" s="67"/>
      <x:c r="J164" s="83"/>
      <x:c r="K164" s="113" t="str">
        <x:f>IF(B164="","",IF(J164&lt;&gt;"",J164-B164,'CONFIGURACIÓN'!$C$14-B164))</x:f>
      </x:c>
      <x:c r="L164" s="107" t="str">
        <x:f>IF(B164="","",IF(AND(I164&lt;&gt;"Resuelta",H164&lt;&gt;"",'CONFIGURACIÓN'!$C$14&gt;H164),"VENCIDA",""))</x:f>
      </x:c>
      <x:c r="M164" s="107"/>
      <x:c r="N164" s="3"/>
    </x:row>
    <x:row r="165">
      <x:c r="A165" s="67"/>
      <x:c r="B165" s="83"/>
      <x:c r="C165" s="67"/>
      <x:c r="D165" s="67"/>
      <x:c r="E165" s="67"/>
      <x:c r="F165" s="67"/>
      <x:c r="G165" s="67"/>
      <x:c r="H165" s="83"/>
      <x:c r="I165" s="67"/>
      <x:c r="J165" s="83"/>
      <x:c r="K165" s="113" t="str">
        <x:f>IF(B165="","",IF(J165&lt;&gt;"",J165-B165,'CONFIGURACIÓN'!$C$14-B165))</x:f>
      </x:c>
      <x:c r="L165" s="107" t="str">
        <x:f>IF(B165="","",IF(AND(I165&lt;&gt;"Resuelta",H165&lt;&gt;"",'CONFIGURACIÓN'!$C$14&gt;H165),"VENCIDA",""))</x:f>
      </x:c>
      <x:c r="M165" s="107"/>
      <x:c r="N165" s="3"/>
    </x:row>
    <x:row r="166">
      <x:c r="A166" s="67"/>
      <x:c r="B166" s="83"/>
      <x:c r="C166" s="67"/>
      <x:c r="D166" s="67"/>
      <x:c r="E166" s="67"/>
      <x:c r="F166" s="67"/>
      <x:c r="G166" s="67"/>
      <x:c r="H166" s="83"/>
      <x:c r="I166" s="67"/>
      <x:c r="J166" s="83"/>
      <x:c r="K166" s="113" t="str">
        <x:f>IF(B166="","",IF(J166&lt;&gt;"",J166-B166,'CONFIGURACIÓN'!$C$14-B166))</x:f>
      </x:c>
      <x:c r="L166" s="107" t="str">
        <x:f>IF(B166="","",IF(AND(I166&lt;&gt;"Resuelta",H166&lt;&gt;"",'CONFIGURACIÓN'!$C$14&gt;H166),"VENCIDA",""))</x:f>
      </x:c>
      <x:c r="M166" s="107"/>
      <x:c r="N166" s="3"/>
    </x:row>
    <x:row r="167">
      <x:c r="A167" s="67"/>
      <x:c r="B167" s="83"/>
      <x:c r="C167" s="67"/>
      <x:c r="D167" s="67"/>
      <x:c r="E167" s="67"/>
      <x:c r="F167" s="67"/>
      <x:c r="G167" s="67"/>
      <x:c r="H167" s="83"/>
      <x:c r="I167" s="67"/>
      <x:c r="J167" s="83"/>
      <x:c r="K167" s="113" t="str">
        <x:f>IF(B167="","",IF(J167&lt;&gt;"",J167-B167,'CONFIGURACIÓN'!$C$14-B167))</x:f>
      </x:c>
      <x:c r="L167" s="107" t="str">
        <x:f>IF(B167="","",IF(AND(I167&lt;&gt;"Resuelta",H167&lt;&gt;"",'CONFIGURACIÓN'!$C$14&gt;H167),"VENCIDA",""))</x:f>
      </x:c>
      <x:c r="M167" s="107"/>
      <x:c r="N167" s="3"/>
    </x:row>
    <x:row r="168">
      <x:c r="A168" s="67"/>
      <x:c r="B168" s="83"/>
      <x:c r="C168" s="67"/>
      <x:c r="D168" s="67"/>
      <x:c r="E168" s="67"/>
      <x:c r="F168" s="67"/>
      <x:c r="G168" s="67"/>
      <x:c r="H168" s="83"/>
      <x:c r="I168" s="67"/>
      <x:c r="J168" s="83"/>
      <x:c r="K168" s="113" t="str">
        <x:f>IF(B168="","",IF(J168&lt;&gt;"",J168-B168,'CONFIGURACIÓN'!$C$14-B168))</x:f>
      </x:c>
      <x:c r="L168" s="107" t="str">
        <x:f>IF(B168="","",IF(AND(I168&lt;&gt;"Resuelta",H168&lt;&gt;"",'CONFIGURACIÓN'!$C$14&gt;H168),"VENCIDA",""))</x:f>
      </x:c>
      <x:c r="M168" s="107"/>
      <x:c r="N168" s="3"/>
    </x:row>
    <x:row r="169">
      <x:c r="A169" s="67"/>
      <x:c r="B169" s="83"/>
      <x:c r="C169" s="67"/>
      <x:c r="D169" s="67"/>
      <x:c r="E169" s="67"/>
      <x:c r="F169" s="67"/>
      <x:c r="G169" s="67"/>
      <x:c r="H169" s="83"/>
      <x:c r="I169" s="67"/>
      <x:c r="J169" s="83"/>
      <x:c r="K169" s="113" t="str">
        <x:f>IF(B169="","",IF(J169&lt;&gt;"",J169-B169,'CONFIGURACIÓN'!$C$14-B169))</x:f>
      </x:c>
      <x:c r="L169" s="107" t="str">
        <x:f>IF(B169="","",IF(AND(I169&lt;&gt;"Resuelta",H169&lt;&gt;"",'CONFIGURACIÓN'!$C$14&gt;H169),"VENCIDA",""))</x:f>
      </x:c>
      <x:c r="M169" s="107"/>
      <x:c r="N169" s="3"/>
    </x:row>
    <x:row r="170">
      <x:c r="A170" s="67"/>
      <x:c r="B170" s="83"/>
      <x:c r="C170" s="67"/>
      <x:c r="D170" s="67"/>
      <x:c r="E170" s="67"/>
      <x:c r="F170" s="67"/>
      <x:c r="G170" s="67"/>
      <x:c r="H170" s="83"/>
      <x:c r="I170" s="67"/>
      <x:c r="J170" s="83"/>
      <x:c r="K170" s="113" t="str">
        <x:f>IF(B170="","",IF(J170&lt;&gt;"",J170-B170,'CONFIGURACIÓN'!$C$14-B170))</x:f>
      </x:c>
      <x:c r="L170" s="107" t="str">
        <x:f>IF(B170="","",IF(AND(I170&lt;&gt;"Resuelta",H170&lt;&gt;"",'CONFIGURACIÓN'!$C$14&gt;H170),"VENCIDA",""))</x:f>
      </x:c>
      <x:c r="M170" s="107"/>
      <x:c r="N170" s="3"/>
    </x:row>
    <x:row r="171">
      <x:c r="A171" s="67"/>
      <x:c r="B171" s="83"/>
      <x:c r="C171" s="67"/>
      <x:c r="D171" s="67"/>
      <x:c r="E171" s="67"/>
      <x:c r="F171" s="67"/>
      <x:c r="G171" s="67"/>
      <x:c r="H171" s="83"/>
      <x:c r="I171" s="67"/>
      <x:c r="J171" s="83"/>
      <x:c r="K171" s="113" t="str">
        <x:f>IF(B171="","",IF(J171&lt;&gt;"",J171-B171,'CONFIGURACIÓN'!$C$14-B171))</x:f>
      </x:c>
      <x:c r="L171" s="107" t="str">
        <x:f>IF(B171="","",IF(AND(I171&lt;&gt;"Resuelta",H171&lt;&gt;"",'CONFIGURACIÓN'!$C$14&gt;H171),"VENCIDA",""))</x:f>
      </x:c>
      <x:c r="M171" s="107"/>
      <x:c r="N171" s="3"/>
    </x:row>
    <x:row r="172">
      <x:c r="A172" s="67"/>
      <x:c r="B172" s="83"/>
      <x:c r="C172" s="67"/>
      <x:c r="D172" s="67"/>
      <x:c r="E172" s="67"/>
      <x:c r="F172" s="67"/>
      <x:c r="G172" s="67"/>
      <x:c r="H172" s="83"/>
      <x:c r="I172" s="67"/>
      <x:c r="J172" s="83"/>
      <x:c r="K172" s="113" t="str">
        <x:f>IF(B172="","",IF(J172&lt;&gt;"",J172-B172,'CONFIGURACIÓN'!$C$14-B172))</x:f>
      </x:c>
      <x:c r="L172" s="107" t="str">
        <x:f>IF(B172="","",IF(AND(I172&lt;&gt;"Resuelta",H172&lt;&gt;"",'CONFIGURACIÓN'!$C$14&gt;H172),"VENCIDA",""))</x:f>
      </x:c>
      <x:c r="M172" s="107"/>
      <x:c r="N172" s="3"/>
    </x:row>
    <x:row r="173">
      <x:c r="A173" s="67"/>
      <x:c r="B173" s="83"/>
      <x:c r="C173" s="67"/>
      <x:c r="D173" s="67"/>
      <x:c r="E173" s="67"/>
      <x:c r="F173" s="67"/>
      <x:c r="G173" s="67"/>
      <x:c r="H173" s="83"/>
      <x:c r="I173" s="67"/>
      <x:c r="J173" s="83"/>
      <x:c r="K173" s="113" t="str">
        <x:f>IF(B173="","",IF(J173&lt;&gt;"",J173-B173,'CONFIGURACIÓN'!$C$14-B173))</x:f>
      </x:c>
      <x:c r="L173" s="107" t="str">
        <x:f>IF(B173="","",IF(AND(I173&lt;&gt;"Resuelta",H173&lt;&gt;"",'CONFIGURACIÓN'!$C$14&gt;H173),"VENCIDA",""))</x:f>
      </x:c>
      <x:c r="M173" s="107"/>
      <x:c r="N173" s="3"/>
    </x:row>
    <x:row r="174">
      <x:c r="A174" s="67"/>
      <x:c r="B174" s="83"/>
      <x:c r="C174" s="67"/>
      <x:c r="D174" s="67"/>
      <x:c r="E174" s="67"/>
      <x:c r="F174" s="67"/>
      <x:c r="G174" s="67"/>
      <x:c r="H174" s="83"/>
      <x:c r="I174" s="67"/>
      <x:c r="J174" s="83"/>
      <x:c r="K174" s="113" t="str">
        <x:f>IF(B174="","",IF(J174&lt;&gt;"",J174-B174,'CONFIGURACIÓN'!$C$14-B174))</x:f>
      </x:c>
      <x:c r="L174" s="107" t="str">
        <x:f>IF(B174="","",IF(AND(I174&lt;&gt;"Resuelta",H174&lt;&gt;"",'CONFIGURACIÓN'!$C$14&gt;H174),"VENCIDA",""))</x:f>
      </x:c>
      <x:c r="M174" s="107"/>
      <x:c r="N174" s="3"/>
    </x:row>
    <x:row r="175">
      <x:c r="A175" s="67"/>
      <x:c r="B175" s="83"/>
      <x:c r="C175" s="67"/>
      <x:c r="D175" s="67"/>
      <x:c r="E175" s="67"/>
      <x:c r="F175" s="67"/>
      <x:c r="G175" s="67"/>
      <x:c r="H175" s="83"/>
      <x:c r="I175" s="67"/>
      <x:c r="J175" s="83"/>
      <x:c r="K175" s="113" t="str">
        <x:f>IF(B175="","",IF(J175&lt;&gt;"",J175-B175,'CONFIGURACIÓN'!$C$14-B175))</x:f>
      </x:c>
      <x:c r="L175" s="107" t="str">
        <x:f>IF(B175="","",IF(AND(I175&lt;&gt;"Resuelta",H175&lt;&gt;"",'CONFIGURACIÓN'!$C$14&gt;H175),"VENCIDA",""))</x:f>
      </x:c>
      <x:c r="M175" s="107"/>
      <x:c r="N175" s="3"/>
    </x:row>
    <x:row r="176">
      <x:c r="A176" s="67"/>
      <x:c r="B176" s="83"/>
      <x:c r="C176" s="67"/>
      <x:c r="D176" s="67"/>
      <x:c r="E176" s="67"/>
      <x:c r="F176" s="67"/>
      <x:c r="G176" s="67"/>
      <x:c r="H176" s="83"/>
      <x:c r="I176" s="67"/>
      <x:c r="J176" s="83"/>
      <x:c r="K176" s="113" t="str">
        <x:f>IF(B176="","",IF(J176&lt;&gt;"",J176-B176,'CONFIGURACIÓN'!$C$14-B176))</x:f>
      </x:c>
      <x:c r="L176" s="107" t="str">
        <x:f>IF(B176="","",IF(AND(I176&lt;&gt;"Resuelta",H176&lt;&gt;"",'CONFIGURACIÓN'!$C$14&gt;H176),"VENCIDA",""))</x:f>
      </x:c>
      <x:c r="M176" s="107"/>
      <x:c r="N176" s="3"/>
    </x:row>
    <x:row r="177">
      <x:c r="A177" s="67"/>
      <x:c r="B177" s="83"/>
      <x:c r="C177" s="67"/>
      <x:c r="D177" s="67"/>
      <x:c r="E177" s="67"/>
      <x:c r="F177" s="67"/>
      <x:c r="G177" s="67"/>
      <x:c r="H177" s="83"/>
      <x:c r="I177" s="67"/>
      <x:c r="J177" s="83"/>
      <x:c r="K177" s="113" t="str">
        <x:f>IF(B177="","",IF(J177&lt;&gt;"",J177-B177,'CONFIGURACIÓN'!$C$14-B177))</x:f>
      </x:c>
      <x:c r="L177" s="107" t="str">
        <x:f>IF(B177="","",IF(AND(I177&lt;&gt;"Resuelta",H177&lt;&gt;"",'CONFIGURACIÓN'!$C$14&gt;H177),"VENCIDA",""))</x:f>
      </x:c>
      <x:c r="M177" s="107"/>
      <x:c r="N177" s="3"/>
    </x:row>
    <x:row r="178">
      <x:c r="A178" s="67"/>
      <x:c r="B178" s="83"/>
      <x:c r="C178" s="67"/>
      <x:c r="D178" s="67"/>
      <x:c r="E178" s="67"/>
      <x:c r="F178" s="67"/>
      <x:c r="G178" s="67"/>
      <x:c r="H178" s="83"/>
      <x:c r="I178" s="67"/>
      <x:c r="J178" s="83"/>
      <x:c r="K178" s="113" t="str">
        <x:f>IF(B178="","",IF(J178&lt;&gt;"",J178-B178,'CONFIGURACIÓN'!$C$14-B178))</x:f>
      </x:c>
      <x:c r="L178" s="107" t="str">
        <x:f>IF(B178="","",IF(AND(I178&lt;&gt;"Resuelta",H178&lt;&gt;"",'CONFIGURACIÓN'!$C$14&gt;H178),"VENCIDA",""))</x:f>
      </x:c>
      <x:c r="M178" s="107"/>
      <x:c r="N178" s="3"/>
    </x:row>
    <x:row r="179">
      <x:c r="A179" s="67"/>
      <x:c r="B179" s="83"/>
      <x:c r="C179" s="67"/>
      <x:c r="D179" s="67"/>
      <x:c r="E179" s="67"/>
      <x:c r="F179" s="67"/>
      <x:c r="G179" s="67"/>
      <x:c r="H179" s="83"/>
      <x:c r="I179" s="67"/>
      <x:c r="J179" s="83"/>
      <x:c r="K179" s="113" t="str">
        <x:f>IF(B179="","",IF(J179&lt;&gt;"",J179-B179,'CONFIGURACIÓN'!$C$14-B179))</x:f>
      </x:c>
      <x:c r="L179" s="107" t="str">
        <x:f>IF(B179="","",IF(AND(I179&lt;&gt;"Resuelta",H179&lt;&gt;"",'CONFIGURACIÓN'!$C$14&gt;H179),"VENCIDA",""))</x:f>
      </x:c>
      <x:c r="M179" s="107"/>
      <x:c r="N179" s="3"/>
    </x:row>
    <x:row r="180">
      <x:c r="A180" s="67"/>
      <x:c r="B180" s="83"/>
      <x:c r="C180" s="67"/>
      <x:c r="D180" s="67"/>
      <x:c r="E180" s="67"/>
      <x:c r="F180" s="67"/>
      <x:c r="G180" s="67"/>
      <x:c r="H180" s="83"/>
      <x:c r="I180" s="67"/>
      <x:c r="J180" s="83"/>
      <x:c r="K180" s="113" t="str">
        <x:f>IF(B180="","",IF(J180&lt;&gt;"",J180-B180,'CONFIGURACIÓN'!$C$14-B180))</x:f>
      </x:c>
      <x:c r="L180" s="107" t="str">
        <x:f>IF(B180="","",IF(AND(I180&lt;&gt;"Resuelta",H180&lt;&gt;"",'CONFIGURACIÓN'!$C$14&gt;H180),"VENCIDA",""))</x:f>
      </x:c>
      <x:c r="M180" s="107"/>
      <x:c r="N180" s="3"/>
    </x:row>
    <x:row r="181">
      <x:c r="A181" s="67"/>
      <x:c r="B181" s="83"/>
      <x:c r="C181" s="67"/>
      <x:c r="D181" s="67"/>
      <x:c r="E181" s="67"/>
      <x:c r="F181" s="67"/>
      <x:c r="G181" s="67"/>
      <x:c r="H181" s="83"/>
      <x:c r="I181" s="67"/>
      <x:c r="J181" s="83"/>
      <x:c r="K181" s="113" t="str">
        <x:f>IF(B181="","",IF(J181&lt;&gt;"",J181-B181,'CONFIGURACIÓN'!$C$14-B181))</x:f>
      </x:c>
      <x:c r="L181" s="107" t="str">
        <x:f>IF(B181="","",IF(AND(I181&lt;&gt;"Resuelta",H181&lt;&gt;"",'CONFIGURACIÓN'!$C$14&gt;H181),"VENCIDA",""))</x:f>
      </x:c>
      <x:c r="M181" s="107"/>
      <x:c r="N181" s="3"/>
    </x:row>
    <x:row r="182">
      <x:c r="A182" s="67"/>
      <x:c r="B182" s="83"/>
      <x:c r="C182" s="67"/>
      <x:c r="D182" s="67"/>
      <x:c r="E182" s="67"/>
      <x:c r="F182" s="67"/>
      <x:c r="G182" s="67"/>
      <x:c r="H182" s="83"/>
      <x:c r="I182" s="67"/>
      <x:c r="J182" s="83"/>
      <x:c r="K182" s="113" t="str">
        <x:f>IF(B182="","",IF(J182&lt;&gt;"",J182-B182,'CONFIGURACIÓN'!$C$14-B182))</x:f>
      </x:c>
      <x:c r="L182" s="107" t="str">
        <x:f>IF(B182="","",IF(AND(I182&lt;&gt;"Resuelta",H182&lt;&gt;"",'CONFIGURACIÓN'!$C$14&gt;H182),"VENCIDA",""))</x:f>
      </x:c>
      <x:c r="M182" s="107"/>
      <x:c r="N182" s="3"/>
    </x:row>
    <x:row r="183">
      <x:c r="A183" s="67"/>
      <x:c r="B183" s="83"/>
      <x:c r="C183" s="67"/>
      <x:c r="D183" s="67"/>
      <x:c r="E183" s="67"/>
      <x:c r="F183" s="67"/>
      <x:c r="G183" s="67"/>
      <x:c r="H183" s="83"/>
      <x:c r="I183" s="67"/>
      <x:c r="J183" s="83"/>
      <x:c r="K183" s="113" t="str">
        <x:f>IF(B183="","",IF(J183&lt;&gt;"",J183-B183,'CONFIGURACIÓN'!$C$14-B183))</x:f>
      </x:c>
      <x:c r="L183" s="107" t="str">
        <x:f>IF(B183="","",IF(AND(I183&lt;&gt;"Resuelta",H183&lt;&gt;"",'CONFIGURACIÓN'!$C$14&gt;H183),"VENCIDA",""))</x:f>
      </x:c>
      <x:c r="M183" s="107"/>
      <x:c r="N183" s="3"/>
    </x:row>
    <x:row r="184">
      <x:c r="A184" s="67"/>
      <x:c r="B184" s="83"/>
      <x:c r="C184" s="67"/>
      <x:c r="D184" s="67"/>
      <x:c r="E184" s="67"/>
      <x:c r="F184" s="67"/>
      <x:c r="G184" s="67"/>
      <x:c r="H184" s="83"/>
      <x:c r="I184" s="67"/>
      <x:c r="J184" s="83"/>
      <x:c r="K184" s="113" t="str">
        <x:f>IF(B184="","",IF(J184&lt;&gt;"",J184-B184,'CONFIGURACIÓN'!$C$14-B184))</x:f>
      </x:c>
      <x:c r="L184" s="107" t="str">
        <x:f>IF(B184="","",IF(AND(I184&lt;&gt;"Resuelta",H184&lt;&gt;"",'CONFIGURACIÓN'!$C$14&gt;H184),"VENCIDA",""))</x:f>
      </x:c>
      <x:c r="M184" s="107"/>
      <x:c r="N184" s="3"/>
    </x:row>
    <x:row r="185">
      <x:c r="A185" s="67"/>
      <x:c r="B185" s="83"/>
      <x:c r="C185" s="67"/>
      <x:c r="D185" s="67"/>
      <x:c r="E185" s="67"/>
      <x:c r="F185" s="67"/>
      <x:c r="G185" s="67"/>
      <x:c r="H185" s="83"/>
      <x:c r="I185" s="67"/>
      <x:c r="J185" s="83"/>
      <x:c r="K185" s="113" t="str">
        <x:f>IF(B185="","",IF(J185&lt;&gt;"",J185-B185,'CONFIGURACIÓN'!$C$14-B185))</x:f>
      </x:c>
      <x:c r="L185" s="107" t="str">
        <x:f>IF(B185="","",IF(AND(I185&lt;&gt;"Resuelta",H185&lt;&gt;"",'CONFIGURACIÓN'!$C$14&gt;H185),"VENCIDA",""))</x:f>
      </x:c>
      <x:c r="M185" s="107"/>
      <x:c r="N185" s="3"/>
    </x:row>
    <x:row r="186">
      <x:c r="A186" s="67"/>
      <x:c r="B186" s="83"/>
      <x:c r="C186" s="67"/>
      <x:c r="D186" s="67"/>
      <x:c r="E186" s="67"/>
      <x:c r="F186" s="67"/>
      <x:c r="G186" s="67"/>
      <x:c r="H186" s="83"/>
      <x:c r="I186" s="67"/>
      <x:c r="J186" s="83"/>
      <x:c r="K186" s="113" t="str">
        <x:f>IF(B186="","",IF(J186&lt;&gt;"",J186-B186,'CONFIGURACIÓN'!$C$14-B186))</x:f>
      </x:c>
      <x:c r="L186" s="107" t="str">
        <x:f>IF(B186="","",IF(AND(I186&lt;&gt;"Resuelta",H186&lt;&gt;"",'CONFIGURACIÓN'!$C$14&gt;H186),"VENCIDA",""))</x:f>
      </x:c>
      <x:c r="M186" s="107"/>
      <x:c r="N186" s="3"/>
    </x:row>
    <x:row r="187">
      <x:c r="A187" s="67"/>
      <x:c r="B187" s="83"/>
      <x:c r="C187" s="67"/>
      <x:c r="D187" s="67"/>
      <x:c r="E187" s="67"/>
      <x:c r="F187" s="67"/>
      <x:c r="G187" s="67"/>
      <x:c r="H187" s="83"/>
      <x:c r="I187" s="67"/>
      <x:c r="J187" s="83"/>
      <x:c r="K187" s="113" t="str">
        <x:f>IF(B187="","",IF(J187&lt;&gt;"",J187-B187,'CONFIGURACIÓN'!$C$14-B187))</x:f>
      </x:c>
      <x:c r="L187" s="107" t="str">
        <x:f>IF(B187="","",IF(AND(I187&lt;&gt;"Resuelta",H187&lt;&gt;"",'CONFIGURACIÓN'!$C$14&gt;H187),"VENCIDA",""))</x:f>
      </x:c>
      <x:c r="M187" s="107"/>
      <x:c r="N187" s="3"/>
    </x:row>
    <x:row r="188">
      <x:c r="A188" s="67"/>
      <x:c r="B188" s="83"/>
      <x:c r="C188" s="67"/>
      <x:c r="D188" s="67"/>
      <x:c r="E188" s="67"/>
      <x:c r="F188" s="67"/>
      <x:c r="G188" s="67"/>
      <x:c r="H188" s="83"/>
      <x:c r="I188" s="67"/>
      <x:c r="J188" s="83"/>
      <x:c r="K188" s="113" t="str">
        <x:f>IF(B188="","",IF(J188&lt;&gt;"",J188-B188,'CONFIGURACIÓN'!$C$14-B188))</x:f>
      </x:c>
      <x:c r="L188" s="107" t="str">
        <x:f>IF(B188="","",IF(AND(I188&lt;&gt;"Resuelta",H188&lt;&gt;"",'CONFIGURACIÓN'!$C$14&gt;H188),"VENCIDA",""))</x:f>
      </x:c>
      <x:c r="M188" s="107"/>
      <x:c r="N188" s="3"/>
    </x:row>
    <x:row r="189">
      <x:c r="A189" s="67"/>
      <x:c r="B189" s="83"/>
      <x:c r="C189" s="67"/>
      <x:c r="D189" s="67"/>
      <x:c r="E189" s="67"/>
      <x:c r="F189" s="67"/>
      <x:c r="G189" s="67"/>
      <x:c r="H189" s="83"/>
      <x:c r="I189" s="67"/>
      <x:c r="J189" s="83"/>
      <x:c r="K189" s="113" t="str">
        <x:f>IF(B189="","",IF(J189&lt;&gt;"",J189-B189,'CONFIGURACIÓN'!$C$14-B189))</x:f>
      </x:c>
      <x:c r="L189" s="107" t="str">
        <x:f>IF(B189="","",IF(AND(I189&lt;&gt;"Resuelta",H189&lt;&gt;"",'CONFIGURACIÓN'!$C$14&gt;H189),"VENCIDA",""))</x:f>
      </x:c>
      <x:c r="M189" s="107"/>
      <x:c r="N189" s="3"/>
    </x:row>
    <x:row r="190">
      <x:c r="A190" s="67"/>
      <x:c r="B190" s="83"/>
      <x:c r="C190" s="67"/>
      <x:c r="D190" s="67"/>
      <x:c r="E190" s="67"/>
      <x:c r="F190" s="67"/>
      <x:c r="G190" s="67"/>
      <x:c r="H190" s="83"/>
      <x:c r="I190" s="67"/>
      <x:c r="J190" s="83"/>
      <x:c r="K190" s="113" t="str">
        <x:f>IF(B190="","",IF(J190&lt;&gt;"",J190-B190,'CONFIGURACIÓN'!$C$14-B190))</x:f>
      </x:c>
      <x:c r="L190" s="107" t="str">
        <x:f>IF(B190="","",IF(AND(I190&lt;&gt;"Resuelta",H190&lt;&gt;"",'CONFIGURACIÓN'!$C$14&gt;H190),"VENCIDA",""))</x:f>
      </x:c>
      <x:c r="M190" s="107"/>
      <x:c r="N190" s="3"/>
    </x:row>
    <x:row r="191">
      <x:c r="A191" s="67"/>
      <x:c r="B191" s="83"/>
      <x:c r="C191" s="67"/>
      <x:c r="D191" s="67"/>
      <x:c r="E191" s="67"/>
      <x:c r="F191" s="67"/>
      <x:c r="G191" s="67"/>
      <x:c r="H191" s="83"/>
      <x:c r="I191" s="67"/>
      <x:c r="J191" s="83"/>
      <x:c r="K191" s="113" t="str">
        <x:f>IF(B191="","",IF(J191&lt;&gt;"",J191-B191,'CONFIGURACIÓN'!$C$14-B191))</x:f>
      </x:c>
      <x:c r="L191" s="107" t="str">
        <x:f>IF(B191="","",IF(AND(I191&lt;&gt;"Resuelta",H191&lt;&gt;"",'CONFIGURACIÓN'!$C$14&gt;H191),"VENCIDA",""))</x:f>
      </x:c>
      <x:c r="M191" s="107"/>
      <x:c r="N191" s="3"/>
    </x:row>
    <x:row r="192">
      <x:c r="A192" s="67"/>
      <x:c r="B192" s="83"/>
      <x:c r="C192" s="67"/>
      <x:c r="D192" s="67"/>
      <x:c r="E192" s="67"/>
      <x:c r="F192" s="67"/>
      <x:c r="G192" s="67"/>
      <x:c r="H192" s="83"/>
      <x:c r="I192" s="67"/>
      <x:c r="J192" s="83"/>
      <x:c r="K192" s="113" t="str">
        <x:f>IF(B192="","",IF(J192&lt;&gt;"",J192-B192,'CONFIGURACIÓN'!$C$14-B192))</x:f>
      </x:c>
      <x:c r="L192" s="107" t="str">
        <x:f>IF(B192="","",IF(AND(I192&lt;&gt;"Resuelta",H192&lt;&gt;"",'CONFIGURACIÓN'!$C$14&gt;H192),"VENCIDA",""))</x:f>
      </x:c>
      <x:c r="M192" s="107"/>
      <x:c r="N192" s="3"/>
    </x:row>
    <x:row r="193">
      <x:c r="A193" s="67"/>
      <x:c r="B193" s="83"/>
      <x:c r="C193" s="67"/>
      <x:c r="D193" s="67"/>
      <x:c r="E193" s="67"/>
      <x:c r="F193" s="67"/>
      <x:c r="G193" s="67"/>
      <x:c r="H193" s="83"/>
      <x:c r="I193" s="67"/>
      <x:c r="J193" s="83"/>
      <x:c r="K193" s="113" t="str">
        <x:f>IF(B193="","",IF(J193&lt;&gt;"",J193-B193,'CONFIGURACIÓN'!$C$14-B193))</x:f>
      </x:c>
      <x:c r="L193" s="107" t="str">
        <x:f>IF(B193="","",IF(AND(I193&lt;&gt;"Resuelta",H193&lt;&gt;"",'CONFIGURACIÓN'!$C$14&gt;H193),"VENCIDA",""))</x:f>
      </x:c>
      <x:c r="M193" s="107"/>
      <x:c r="N193" s="3"/>
    </x:row>
    <x:row r="194">
      <x:c r="A194" s="67"/>
      <x:c r="B194" s="83"/>
      <x:c r="C194" s="67"/>
      <x:c r="D194" s="67"/>
      <x:c r="E194" s="67"/>
      <x:c r="F194" s="67"/>
      <x:c r="G194" s="67"/>
      <x:c r="H194" s="83"/>
      <x:c r="I194" s="67"/>
      <x:c r="J194" s="83"/>
      <x:c r="K194" s="113" t="str">
        <x:f>IF(B194="","",IF(J194&lt;&gt;"",J194-B194,'CONFIGURACIÓN'!$C$14-B194))</x:f>
      </x:c>
      <x:c r="L194" s="107" t="str">
        <x:f>IF(B194="","",IF(AND(I194&lt;&gt;"Resuelta",H194&lt;&gt;"",'CONFIGURACIÓN'!$C$14&gt;H194),"VENCIDA",""))</x:f>
      </x:c>
      <x:c r="M194" s="107"/>
      <x:c r="N194" s="3"/>
    </x:row>
    <x:row r="195">
      <x:c r="A195" s="67"/>
      <x:c r="B195" s="83"/>
      <x:c r="C195" s="67"/>
      <x:c r="D195" s="67"/>
      <x:c r="E195" s="67"/>
      <x:c r="F195" s="67"/>
      <x:c r="G195" s="67"/>
      <x:c r="H195" s="83"/>
      <x:c r="I195" s="67"/>
      <x:c r="J195" s="83"/>
      <x:c r="K195" s="113" t="str">
        <x:f>IF(B195="","",IF(J195&lt;&gt;"",J195-B195,'CONFIGURACIÓN'!$C$14-B195))</x:f>
      </x:c>
      <x:c r="L195" s="107" t="str">
        <x:f>IF(B195="","",IF(AND(I195&lt;&gt;"Resuelta",H195&lt;&gt;"",'CONFIGURACIÓN'!$C$14&gt;H195),"VENCIDA",""))</x:f>
      </x:c>
      <x:c r="M195" s="107"/>
      <x:c r="N195" s="3"/>
    </x:row>
    <x:row r="196">
      <x:c r="A196" s="67"/>
      <x:c r="B196" s="83"/>
      <x:c r="C196" s="67"/>
      <x:c r="D196" s="67"/>
      <x:c r="E196" s="67"/>
      <x:c r="F196" s="67"/>
      <x:c r="G196" s="67"/>
      <x:c r="H196" s="83"/>
      <x:c r="I196" s="67"/>
      <x:c r="J196" s="83"/>
      <x:c r="K196" s="113" t="str">
        <x:f>IF(B196="","",IF(J196&lt;&gt;"",J196-B196,'CONFIGURACIÓN'!$C$14-B196))</x:f>
      </x:c>
      <x:c r="L196" s="107" t="str">
        <x:f>IF(B196="","",IF(AND(I196&lt;&gt;"Resuelta",H196&lt;&gt;"",'CONFIGURACIÓN'!$C$14&gt;H196),"VENCIDA",""))</x:f>
      </x:c>
      <x:c r="M196" s="107"/>
      <x:c r="N196" s="3"/>
    </x:row>
    <x:row r="197">
      <x:c r="A197" s="67"/>
      <x:c r="B197" s="83"/>
      <x:c r="C197" s="67"/>
      <x:c r="D197" s="67"/>
      <x:c r="E197" s="67"/>
      <x:c r="F197" s="67"/>
      <x:c r="G197" s="67"/>
      <x:c r="H197" s="83"/>
      <x:c r="I197" s="67"/>
      <x:c r="J197" s="83"/>
      <x:c r="K197" s="113" t="str">
        <x:f>IF(B197="","",IF(J197&lt;&gt;"",J197-B197,'CONFIGURACIÓN'!$C$14-B197))</x:f>
      </x:c>
      <x:c r="L197" s="107" t="str">
        <x:f>IF(B197="","",IF(AND(I197&lt;&gt;"Resuelta",H197&lt;&gt;"",'CONFIGURACIÓN'!$C$14&gt;H197),"VENCIDA",""))</x:f>
      </x:c>
      <x:c r="M197" s="107"/>
      <x:c r="N197" s="3"/>
    </x:row>
    <x:row r="198">
      <x:c r="A198" s="67"/>
      <x:c r="B198" s="83"/>
      <x:c r="C198" s="67"/>
      <x:c r="D198" s="67"/>
      <x:c r="E198" s="67"/>
      <x:c r="F198" s="67"/>
      <x:c r="G198" s="67"/>
      <x:c r="H198" s="83"/>
      <x:c r="I198" s="67"/>
      <x:c r="J198" s="83"/>
      <x:c r="K198" s="113" t="str">
        <x:f>IF(B198="","",IF(J198&lt;&gt;"",J198-B198,'CONFIGURACIÓN'!$C$14-B198))</x:f>
      </x:c>
      <x:c r="L198" s="107" t="str">
        <x:f>IF(B198="","",IF(AND(I198&lt;&gt;"Resuelta",H198&lt;&gt;"",'CONFIGURACIÓN'!$C$14&gt;H198),"VENCIDA",""))</x:f>
      </x:c>
      <x:c r="M198" s="107"/>
      <x:c r="N198" s="3"/>
    </x:row>
    <x:row r="199">
      <x:c r="A199" s="67"/>
      <x:c r="B199" s="83"/>
      <x:c r="C199" s="67"/>
      <x:c r="D199" s="67"/>
      <x:c r="E199" s="67"/>
      <x:c r="F199" s="67"/>
      <x:c r="G199" s="67"/>
      <x:c r="H199" s="83"/>
      <x:c r="I199" s="67"/>
      <x:c r="J199" s="83"/>
      <x:c r="K199" s="113" t="str">
        <x:f>IF(B199="","",IF(J199&lt;&gt;"",J199-B199,'CONFIGURACIÓN'!$C$14-B199))</x:f>
      </x:c>
      <x:c r="L199" s="107" t="str">
        <x:f>IF(B199="","",IF(AND(I199&lt;&gt;"Resuelta",H199&lt;&gt;"",'CONFIGURACIÓN'!$C$14&gt;H199),"VENCIDA",""))</x:f>
      </x:c>
      <x:c r="M199" s="107"/>
      <x:c r="N199" s="3"/>
    </x:row>
    <x:row r="200">
      <x:c r="A200" s="67"/>
      <x:c r="B200" s="83"/>
      <x:c r="C200" s="67"/>
      <x:c r="D200" s="67"/>
      <x:c r="E200" s="67"/>
      <x:c r="F200" s="67"/>
      <x:c r="G200" s="67"/>
      <x:c r="H200" s="83"/>
      <x:c r="I200" s="67"/>
      <x:c r="J200" s="83"/>
      <x:c r="K200" s="113" t="str">
        <x:f>IF(B200="","",IF(J200&lt;&gt;"",J200-B200,'CONFIGURACIÓN'!$C$14-B200))</x:f>
      </x:c>
      <x:c r="L200" s="107" t="str">
        <x:f>IF(B200="","",IF(AND(I200&lt;&gt;"Resuelta",H200&lt;&gt;"",'CONFIGURACIÓN'!$C$14&gt;H200),"VENCIDA",""))</x:f>
      </x:c>
      <x:c r="M200" s="107"/>
      <x:c r="N200" s="3"/>
    </x:row>
    <x:row r="201">
      <x:c r="A201" s="67"/>
      <x:c r="B201" s="83"/>
      <x:c r="C201" s="67"/>
      <x:c r="D201" s="67"/>
      <x:c r="E201" s="67"/>
      <x:c r="F201" s="67"/>
      <x:c r="G201" s="67"/>
      <x:c r="H201" s="83"/>
      <x:c r="I201" s="67"/>
      <x:c r="J201" s="83"/>
      <x:c r="K201" s="113" t="str">
        <x:f>IF(B201="","",IF(J201&lt;&gt;"",J201-B201,'CONFIGURACIÓN'!$C$14-B201))</x:f>
      </x:c>
      <x:c r="L201" s="107" t="str">
        <x:f>IF(B201="","",IF(AND(I201&lt;&gt;"Resuelta",H201&lt;&gt;"",'CONFIGURACIÓN'!$C$14&gt;H201),"VENCIDA",""))</x:f>
      </x:c>
      <x:c r="M201" s="107"/>
      <x:c r="N201" s="3"/>
    </x:row>
    <x:row r="202">
      <x:c r="A202" s="67"/>
      <x:c r="B202" s="83"/>
      <x:c r="C202" s="67"/>
      <x:c r="D202" s="67"/>
      <x:c r="E202" s="67"/>
      <x:c r="F202" s="67"/>
      <x:c r="G202" s="67"/>
      <x:c r="H202" s="83"/>
      <x:c r="I202" s="67"/>
      <x:c r="J202" s="83"/>
      <x:c r="K202" s="113" t="str">
        <x:f>IF(B202="","",IF(J202&lt;&gt;"",J202-B202,'CONFIGURACIÓN'!$C$14-B202))</x:f>
      </x:c>
      <x:c r="L202" s="107" t="str">
        <x:f>IF(B202="","",IF(AND(I202&lt;&gt;"Resuelta",H202&lt;&gt;"",'CONFIGURACIÓN'!$C$14&gt;H202),"VENCIDA",""))</x:f>
      </x:c>
      <x:c r="M202" s="107"/>
      <x:c r="N202" s="3"/>
    </x:row>
    <x:row r="203">
      <x:c r="A203" s="67"/>
      <x:c r="B203" s="83"/>
      <x:c r="C203" s="67"/>
      <x:c r="D203" s="67"/>
      <x:c r="E203" s="67"/>
      <x:c r="F203" s="67"/>
      <x:c r="G203" s="67"/>
      <x:c r="H203" s="83"/>
      <x:c r="I203" s="67"/>
      <x:c r="J203" s="83"/>
      <x:c r="K203" s="113" t="str">
        <x:f>IF(B203="","",IF(J203&lt;&gt;"",J203-B203,'CONFIGURACIÓN'!$C$14-B203))</x:f>
      </x:c>
      <x:c r="L203" s="107" t="str">
        <x:f>IF(B203="","",IF(AND(I203&lt;&gt;"Resuelta",H203&lt;&gt;"",'CONFIGURACIÓN'!$C$14&gt;H203),"VENCIDA",""))</x:f>
      </x:c>
      <x:c r="M203" s="107"/>
      <x:c r="N203" s="3"/>
    </x:row>
    <x:row r="204">
      <x:c r="A204" s="67"/>
      <x:c r="B204" s="83"/>
      <x:c r="C204" s="67"/>
      <x:c r="D204" s="67"/>
      <x:c r="E204" s="67"/>
      <x:c r="F204" s="67"/>
      <x:c r="G204" s="67"/>
      <x:c r="H204" s="83"/>
      <x:c r="I204" s="67"/>
      <x:c r="J204" s="83"/>
      <x:c r="K204" s="113" t="str">
        <x:f>IF(B204="","",IF(J204&lt;&gt;"",J204-B204,'CONFIGURACIÓN'!$C$14-B204))</x:f>
      </x:c>
      <x:c r="L204" s="107" t="str">
        <x:f>IF(B204="","",IF(AND(I204&lt;&gt;"Resuelta",H204&lt;&gt;"",'CONFIGURACIÓN'!$C$14&gt;H204),"VENCIDA",""))</x:f>
      </x:c>
      <x:c r="M204" s="107"/>
      <x:c r="N204" s="3"/>
    </x:row>
    <x:row r="205">
      <x:c r="A205" s="67"/>
      <x:c r="B205" s="83"/>
      <x:c r="C205" s="67"/>
      <x:c r="D205" s="67"/>
      <x:c r="E205" s="67"/>
      <x:c r="F205" s="67"/>
      <x:c r="G205" s="67"/>
      <x:c r="H205" s="83"/>
      <x:c r="I205" s="67"/>
      <x:c r="J205" s="83"/>
      <x:c r="K205" s="113" t="str">
        <x:f>IF(B205="","",IF(J205&lt;&gt;"",J205-B205,'CONFIGURACIÓN'!$C$14-B205))</x:f>
      </x:c>
      <x:c r="L205" s="107" t="str">
        <x:f>IF(B205="","",IF(AND(I205&lt;&gt;"Resuelta",H205&lt;&gt;"",'CONFIGURACIÓN'!$C$14&gt;H205),"VENCIDA",""))</x:f>
      </x:c>
      <x:c r="M205" s="107"/>
      <x:c r="N205" s="3"/>
    </x:row>
    <x:row r="206">
      <x:c r="A206" s="67"/>
      <x:c r="B206" s="83"/>
      <x:c r="C206" s="67"/>
      <x:c r="D206" s="67"/>
      <x:c r="E206" s="67"/>
      <x:c r="F206" s="67"/>
      <x:c r="G206" s="67"/>
      <x:c r="H206" s="83"/>
      <x:c r="I206" s="67"/>
      <x:c r="J206" s="83"/>
      <x:c r="K206" s="113" t="str">
        <x:f>IF(B206="","",IF(J206&lt;&gt;"",J206-B206,'CONFIGURACIÓN'!$C$14-B206))</x:f>
      </x:c>
      <x:c r="L206" s="107" t="str">
        <x:f>IF(B206="","",IF(AND(I206&lt;&gt;"Resuelta",H206&lt;&gt;"",'CONFIGURACIÓN'!$C$14&gt;H206),"VENCIDA",""))</x:f>
      </x:c>
      <x:c r="M206" s="107"/>
      <x:c r="N206" s="3"/>
    </x:row>
    <x:row r="207">
      <x:c r="A207" s="67"/>
      <x:c r="B207" s="83"/>
      <x:c r="C207" s="67"/>
      <x:c r="D207" s="67"/>
      <x:c r="E207" s="67"/>
      <x:c r="F207" s="67"/>
      <x:c r="G207" s="67"/>
      <x:c r="H207" s="83"/>
      <x:c r="I207" s="67"/>
      <x:c r="J207" s="83"/>
      <x:c r="K207" s="113" t="str">
        <x:f>IF(B207="","",IF(J207&lt;&gt;"",J207-B207,'CONFIGURACIÓN'!$C$14-B207))</x:f>
      </x:c>
      <x:c r="L207" s="107" t="str">
        <x:f>IF(B207="","",IF(AND(I207&lt;&gt;"Resuelta",H207&lt;&gt;"",'CONFIGURACIÓN'!$C$14&gt;H207),"VENCIDA",""))</x:f>
      </x:c>
      <x:c r="M207" s="107"/>
      <x:c r="N207" s="3"/>
    </x:row>
    <x:row r="208">
      <x:c r="A208" s="67"/>
      <x:c r="B208" s="83"/>
      <x:c r="C208" s="67"/>
      <x:c r="D208" s="67"/>
      <x:c r="E208" s="67"/>
      <x:c r="F208" s="67"/>
      <x:c r="G208" s="67"/>
      <x:c r="H208" s="83"/>
      <x:c r="I208" s="67"/>
      <x:c r="J208" s="83"/>
      <x:c r="K208" s="113" t="str">
        <x:f>IF(B208="","",IF(J208&lt;&gt;"",J208-B208,'CONFIGURACIÓN'!$C$14-B208))</x:f>
      </x:c>
      <x:c r="L208" s="107" t="str">
        <x:f>IF(B208="","",IF(AND(I208&lt;&gt;"Resuelta",H208&lt;&gt;"",'CONFIGURACIÓN'!$C$14&gt;H208),"VENCIDA",""))</x:f>
      </x:c>
      <x:c r="M208" s="107"/>
      <x:c r="N208" s="3"/>
    </x:row>
    <x:row r="209">
      <x:c r="A209" s="67"/>
      <x:c r="B209" s="83"/>
      <x:c r="C209" s="67"/>
      <x:c r="D209" s="67"/>
      <x:c r="E209" s="67"/>
      <x:c r="F209" s="67"/>
      <x:c r="G209" s="67"/>
      <x:c r="H209" s="83"/>
      <x:c r="I209" s="67"/>
      <x:c r="J209" s="83"/>
      <x:c r="K209" s="113" t="str">
        <x:f>IF(B209="","",IF(J209&lt;&gt;"",J209-B209,'CONFIGURACIÓN'!$C$14-B209))</x:f>
      </x:c>
      <x:c r="L209" s="107" t="str">
        <x:f>IF(B209="","",IF(AND(I209&lt;&gt;"Resuelta",H209&lt;&gt;"",'CONFIGURACIÓN'!$C$14&gt;H209),"VENCIDA",""))</x:f>
      </x:c>
      <x:c r="M209" s="107"/>
      <x:c r="N209" s="3"/>
    </x:row>
    <x:row r="210">
      <x:c r="A210" s="67"/>
      <x:c r="B210" s="83"/>
      <x:c r="C210" s="67"/>
      <x:c r="D210" s="67"/>
      <x:c r="E210" s="67"/>
      <x:c r="F210" s="67"/>
      <x:c r="G210" s="67"/>
      <x:c r="H210" s="83"/>
      <x:c r="I210" s="67"/>
      <x:c r="J210" s="83"/>
      <x:c r="K210" s="113" t="str">
        <x:f>IF(B210="","",IF(J210&lt;&gt;"",J210-B210,'CONFIGURACIÓN'!$C$14-B210))</x:f>
      </x:c>
      <x:c r="L210" s="107" t="str">
        <x:f>IF(B210="","",IF(AND(I210&lt;&gt;"Resuelta",H210&lt;&gt;"",'CONFIGURACIÓN'!$C$14&gt;H210),"VENCIDA",""))</x:f>
      </x:c>
      <x:c r="M210" s="107"/>
      <x:c r="N210" s="3"/>
    </x:row>
    <x:row r="211">
      <x:c r="A211" s="67"/>
      <x:c r="B211" s="83"/>
      <x:c r="C211" s="67"/>
      <x:c r="D211" s="67"/>
      <x:c r="E211" s="67"/>
      <x:c r="F211" s="67"/>
      <x:c r="G211" s="67"/>
      <x:c r="H211" s="83"/>
      <x:c r="I211" s="67"/>
      <x:c r="J211" s="83"/>
      <x:c r="K211" s="113" t="str">
        <x:f>IF(B211="","",IF(J211&lt;&gt;"",J211-B211,'CONFIGURACIÓN'!$C$14-B211))</x:f>
      </x:c>
      <x:c r="L211" s="107" t="str">
        <x:f>IF(B211="","",IF(AND(I211&lt;&gt;"Resuelta",H211&lt;&gt;"",'CONFIGURACIÓN'!$C$14&gt;H211),"VENCIDA",""))</x:f>
      </x:c>
      <x:c r="M211" s="107"/>
      <x:c r="N211" s="3"/>
    </x:row>
    <x:row r="212">
      <x:c r="A212" s="67"/>
      <x:c r="B212" s="83"/>
      <x:c r="C212" s="67"/>
      <x:c r="D212" s="67"/>
      <x:c r="E212" s="67"/>
      <x:c r="F212" s="67"/>
      <x:c r="G212" s="67"/>
      <x:c r="H212" s="83"/>
      <x:c r="I212" s="67"/>
      <x:c r="J212" s="83"/>
      <x:c r="K212" s="113" t="str">
        <x:f>IF(B212="","",IF(J212&lt;&gt;"",J212-B212,'CONFIGURACIÓN'!$C$14-B212))</x:f>
      </x:c>
      <x:c r="L212" s="107" t="str">
        <x:f>IF(B212="","",IF(AND(I212&lt;&gt;"Resuelta",H212&lt;&gt;"",'CONFIGURACIÓN'!$C$14&gt;H212),"VENCIDA",""))</x:f>
      </x:c>
      <x:c r="M212" s="107"/>
      <x:c r="N212" s="3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D10"/>
    <x:mergeCell ref="A11:D11"/>
    <x:mergeCell ref="E10:G10"/>
    <x:mergeCell ref="E11:G11"/>
    <x:mergeCell ref="H10:J10"/>
    <x:mergeCell ref="H11:J11"/>
    <x:mergeCell ref="K10:N10"/>
    <x:mergeCell ref="K11:N11"/>
  </x:mergeCells>
  <x:conditionalFormatting sqref="E13:E212">
    <x:cfRule type="containsText" dxfId="18" priority="1" operator="containsText" text="Bajo"/>
    <x:cfRule type="containsText" dxfId="19" priority="2" operator="containsText" text="Medio"/>
    <x:cfRule type="containsText" dxfId="20" priority="3" operator="containsText" text="Alto"/>
    <x:cfRule type="containsText" dxfId="21" priority="4" operator="containsText" text="Crítico"/>
  </x:conditionalFormatting>
  <x:conditionalFormatting sqref="L13:L212">
    <x:cfRule type="containsText" dxfId="22" priority="5" operator="containsText" text="VENCIDA"/>
  </x:conditionalFormatting>
  <x:conditionalFormatting sqref="I13:I212">
    <x:cfRule type="containsText" dxfId="23" priority="6" operator="containsText" text="Resuelta"/>
  </x:conditionalFormatting>
  <x:dataValidations count="5">
    <x:dataValidation type="list" sqref="C13:C212" allowBlank="1" showErrorMessage="1">
      <x:formula1>'PROVEEDORES'!$A$13:$A$62</x:formula1>
    </x:dataValidation>
    <x:dataValidation type="list" sqref="D13:D212" allowBlank="1" showErrorMessage="1">
      <x:formula1>'CONFIGURACIÓN'!$K$14:$K$19</x:formula1>
    </x:dataValidation>
    <x:dataValidation type="list" sqref="E13:E212" allowBlank="1" showErrorMessage="1">
      <x:formula1>'CONFIGURACIÓN'!$L$14:$L$17</x:formula1>
    </x:dataValidation>
    <x:dataValidation type="list" sqref="G13:G212" allowBlank="1" showErrorMessage="1">
      <x:formula1>'CONFIGURACIÓN'!$N$14:$N$17</x:formula1>
    </x:dataValidation>
    <x:dataValidation type="list" sqref="I13:I212" allowBlank="1" showErrorMessage="1">
      <x:formula1>'CONFIGURACIÓN'!$M$14:$M$16</x:formula1>
    </x:dataValidation>
  </x:dataValidations>
  <x:hyperlinks>
    <x:hyperlink ref="A1" location="'INICIO'!A1"/>
    <x:hyperlink ref="A2" location="'INICIO'!A1"/>
    <x:hyperlink ref="C2" location="'CONFIGURACIÓN'!A1"/>
    <x:hyperlink ref="E2" location="'PROVEEDORES'!A1"/>
    <x:hyperlink ref="G2" location="'EVALUACIONES'!A1"/>
    <x:hyperlink ref="I2" location="'INCIDENCIAS'!A1"/>
    <x:hyperlink ref="K2" location="'FICHA-PROVEEDOR'!A1"/>
    <x:hyperlink ref="M2" location="'PANEL-DE-CONTROL'!A1"/>
  </x:hyperlinks>
  <x:pageMargins left="0.7" right="0.7" top="0.75" bottom="0.75" header="0.3" footer="0.3"/>
  <x:tableParts count="1">
    <x:tablePart xmlns:r="http://schemas.openxmlformats.org/officeDocument/2006/relationships" r:id="Rf9f359d1a3f14db2"/>
  </x:tableParts>
</x:worksheet>
</file>

<file path=xl/worksheets/sheet6.xml><?xml version="1.0" encoding="utf-8"?>
<x:worksheet xmlns:x="http://schemas.openxmlformats.org/spreadsheetml/2006/main">
  <x:sheetViews>
    <x:sheetView showGridLines="0" workbookViewId="0" zoomScale="90" zoomScaleNormal="90" showRowColHeaders="0"/>
  </x:sheetViews>
  <x:sheetFormatPr defaultRowHeight="15"/>
  <x:cols>
    <x:col min="1" max="1" width="3" hidden="0" customWidth="1"/>
    <x:col min="2" max="2" width="16" hidden="0" customWidth="1"/>
    <x:col min="3" max="3" width="16" hidden="0" customWidth="1"/>
    <x:col min="4" max="4" width="3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18" customHeight="1">
      <x:c r="A1" s="6" t="str">
        <x:v>lstBooks</x:v>
      </x:c>
      <x:c r="B1" s="6"/>
      <x:c r="C1" s="8" t="str">
        <x:v>Rendimiento de proveedores  /  Espacio de gestión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ES</x:v>
      </x:c>
      <x:c r="L1" s="10"/>
      <x:c r="M1" s="10"/>
      <x:c r="N1" s="10"/>
    </x:row>
    <x:row r="2" ht="25" customHeight="1">
      <x:c r="A2" s="12" t="str">
        <x:v>Inicio</x:v>
      </x:c>
      <x:c r="B2" s="12"/>
      <x:c r="C2" s="12" t="str">
        <x:v>Configuración</x:v>
      </x:c>
      <x:c r="D2" s="12"/>
      <x:c r="E2" s="12" t="str">
        <x:v>Proveedores</x:v>
      </x:c>
      <x:c r="F2" s="12"/>
      <x:c r="G2" s="12" t="str">
        <x:v>Evaluaciones</x:v>
      </x:c>
      <x:c r="H2" s="12"/>
      <x:c r="I2" s="12" t="str">
        <x:v>Incidencias</x:v>
      </x:c>
      <x:c r="J2" s="12"/>
      <x:c r="K2" s="15" t="str">
        <x:v>Ficha de proveedor</x:v>
      </x:c>
      <x:c r="L2" s="15"/>
      <x:c r="M2" s="12" t="str">
        <x:v>Panel de control</x:v>
      </x:c>
      <x:c r="N2" s="12"/>
    </x:row>
    <x:row r="3" ht="4" customHeight="1">
      <x:c r="A3" s="4" t="str"/>
      <x:c r="B3" s="4"/>
      <x:c r="C3" s="4" t="str"/>
      <x:c r="D3" s="4"/>
      <x:c r="E3" s="4" t="str"/>
      <x:c r="F3" s="4"/>
      <x:c r="G3" s="4" t="str"/>
      <x:c r="H3" s="4"/>
      <x:c r="I3" s="4" t="str"/>
      <x:c r="J3" s="4"/>
      <x:c r="K3" s="16" t="str"/>
      <x:c r="L3" s="16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Vista individual del proveedor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Perfil para decisiones</x:v>
      </x:c>
      <x:c r="L5" s="33"/>
      <x:c r="M5" s="33"/>
      <x:c r="N5" s="33"/>
    </x:row>
    <x:row r="6" ht="24" customHeight="1">
      <x:c r="A6" s="22" t="str">
        <x:v>Ficha de rendimiento del proveedor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Abra el perfil antes de la reunión para revisar rendimiento, evolución, incidencias y prioridades recomendadas.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Identidad del libro verificada
XLSX sin macros  •  Datos de ejemplo ficticios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115" t="str">
        <x:v>Seleccione proveedor</x:v>
      </x:c>
      <x:c r="B10" s="115"/>
      <x:c r="C10" s="115"/>
      <x:c r="D10" s="115" t="str">
        <x:v>Proveedor</x:v>
      </x:c>
      <x:c r="E10" s="115"/>
      <x:c r="F10" s="115"/>
      <x:c r="G10" s="115"/>
      <x:c r="H10" s="115"/>
      <x:c r="I10" s="115" t="str">
        <x:v>Categoría</x:v>
      </x:c>
      <x:c r="J10" s="115"/>
      <x:c r="K10" s="115" t="str">
        <x:v>Riesgo</x:v>
      </x:c>
      <x:c r="L10" s="115"/>
      <x:c r="M10" s="115" t="str">
        <x:v>Estado</x:v>
      </x:c>
      <x:c r="N10" s="115"/>
    </x:row>
    <x:row r="11">
      <x:c r="A11" s="68" t="str">
        <x:v>ID de proveedor</x:v>
      </x:c>
      <x:c r="B11" s="68"/>
      <x:c r="C11" s="71" t="str">
        <x:v>SUP-005</x:v>
      </x:c>
      <x:c r="D11" s="118" t="str">
        <x:f>IFERROR(INDEX('PROVEEDORES'!$B$13:$B$62,MATCH($C$11,'PROVEEDORES'!$A$13:$A$62,0)),"")</x:f>
        <x:v>Servicios Alimentarios del Desierto</x:v>
      </x:c>
      <x:c r="E11" s="118"/>
      <x:c r="F11" s="118"/>
      <x:c r="G11" s="118"/>
      <x:c r="H11" s="118"/>
      <x:c r="I11" s="75" t="str">
        <x:f>IFERROR(INDEX('PROVEEDORES'!$C$13:$C$62,MATCH($C$11,'PROVEEDORES'!$A$13:$A$62,0)),"")</x:f>
        <x:v>Alimentación y bebidas</x:v>
      </x:c>
      <x:c r="J11" s="75"/>
      <x:c r="K11" s="78" t="str">
        <x:f>IFERROR(INDEX('PROVEEDORES'!$M$13:$M$62,MATCH($C$11,'PROVEEDORES'!$A$13:$A$62,0)),"")</x:f>
        <x:v>Alto</x:v>
      </x:c>
      <x:c r="L11" s="78"/>
      <x:c r="M11" s="78" t="str">
        <x:f>IFERROR(INDEX('PROVEEDORES'!$I$13:$I$62,MATCH($C$11,'PROVEEDORES'!$A$13:$A$62,0)),"")</x:f>
        <x:v>Activo</x:v>
      </x:c>
      <x:c r="N11" s="78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</x:row>
    <x:row r="13">
      <x:c r="A13" s="119" t="str">
        <x:v>Último rendimiento</x:v>
      </x:c>
      <x:c r="B13" s="119"/>
      <x:c r="C13" s="119"/>
      <x:c r="D13" s="119"/>
      <x:c r="E13" s="119"/>
      <x:c r="F13" s="131" t="str">
        <x:v>Media de 12 meses</x:v>
      </x:c>
      <x:c r="G13" s="131"/>
      <x:c r="H13" s="131"/>
      <x:c r="I13" s="132" t="str">
        <x:v>Incidencias abiertas</x:v>
      </x:c>
      <x:c r="J13" s="132"/>
      <x:c r="K13" s="132"/>
      <x:c r="L13" s="136" t="str">
        <x:v>Última evaluación</x:v>
      </x:c>
      <x:c r="M13" s="136"/>
      <x:c r="N13" s="136"/>
    </x:row>
    <x:row r="14" ht="24" customHeight="1">
      <x:c r="A14" s="122" t="n">
        <x:f>IFERROR(LOOKUP(2,1/('EVALUACIONES'!$C$13:$C$212=$C$11),'EVALUACIONES'!$K$13:$K$212),0)</x:f>
        <x:v>0.48</x:v>
      </x:c>
      <x:c r="B14" s="122"/>
      <x:c r="C14" s="122"/>
      <x:c r="D14" s="122"/>
      <x:c r="E14" s="122"/>
      <x:c r="F14" s="122" t="n">
        <x:f>IFERROR(SUMIFS('EVALUACIONES'!$K$13:$K$212,'EVALUACIONES'!$C$13:$C$212,$C$11,'EVALUACIONES'!$B$13:$B$212,"&gt;="&amp;DATE(YEAR('CONFIGURACIÓN'!$C$14),MONTH('CONFIGURACIÓN'!$C$14)-'CONFIGURACIÓN'!$C$16,DAY('CONFIGURACIÓN'!$C$14)),'EVALUACIONES'!$B$13:$B$212,"&lt;="&amp;'CONFIGURACIÓN'!$C$14)/COUNTIFS('EVALUACIONES'!$C$13:$C$212,$C$11,'EVALUACIONES'!$B$13:$B$212,"&gt;="&amp;DATE(YEAR('CONFIGURACIÓN'!$C$14),MONTH('CONFIGURACIÓN'!$C$14)-'CONFIGURACIÓN'!$C$16,DAY('CONFIGURACIÓN'!$C$14)),'EVALUACIONES'!$B$13:$B$212,"&lt;="&amp;'CONFIGURACIÓN'!$C$14),0)</x:f>
        <x:v>0.5</x:v>
      </x:c>
      <x:c r="G14" s="122"/>
      <x:c r="H14" s="122"/>
      <x:c r="I14" s="133" t="n">
        <x:f>COUNTIFS('INCIDENCIAS'!$C$13:$C$212,$C$11,'INCIDENCIAS'!$I$13:$I$212,"&lt;&gt;Resuelta",'INCIDENCIAS'!$A$13:$A$212,"&lt;&gt;")</x:f>
        <x:v>2</x:v>
      </x:c>
      <x:c r="J14" s="133"/>
      <x:c r="K14" s="133"/>
      <x:c r="L14" s="137" t="n">
        <x:f>IFERROR(MAXIFS('EVALUACIONES'!$B$13:$B$212,'EVALUACIONES'!$C$13:$C$212,$C$11),"")</x:f>
        <x:v>46232</x:v>
      </x:c>
      <x:c r="M14" s="137"/>
      <x:c r="N14" s="137"/>
    </x:row>
    <x:row r="15" ht="24" customHeight="1">
      <x:c r="A15" s="122"/>
      <x:c r="B15" s="122"/>
      <x:c r="C15" s="122"/>
      <x:c r="D15" s="122"/>
      <x:c r="E15" s="122"/>
      <x:c r="F15" s="122"/>
      <x:c r="G15" s="122"/>
      <x:c r="H15" s="122"/>
      <x:c r="I15" s="133"/>
      <x:c r="J15" s="133"/>
      <x:c r="K15" s="133"/>
      <x:c r="L15" s="137"/>
      <x:c r="M15" s="137"/>
      <x:c r="N15" s="137"/>
    </x:row>
    <x:row r="16" ht="24" customHeight="1">
      <x:c r="A16" s="122"/>
      <x:c r="B16" s="122"/>
      <x:c r="C16" s="122"/>
      <x:c r="D16" s="122"/>
      <x:c r="E16" s="122"/>
      <x:c r="F16" s="122"/>
      <x:c r="G16" s="122"/>
      <x:c r="H16" s="122"/>
      <x:c r="I16" s="133"/>
      <x:c r="J16" s="133"/>
      <x:c r="K16" s="133"/>
      <x:c r="L16" s="137"/>
      <x:c r="M16" s="137"/>
      <x:c r="N16" s="137"/>
    </x:row>
    <x:row r="17" ht="24" customHeight="1">
      <x:c r="A17" s="129" t="str">
        <x:f>IF($A$14&gt;='CONFIGURACIÓN'!$C$15,"Cumple o supera el objetivo de rendimiento","Por debajo del objetivo configurado")</x:f>
        <x:v>Por debajo del objetivo configurado</x:v>
      </x:c>
      <x:c r="B17" s="129"/>
      <x:c r="C17" s="129"/>
      <x:c r="D17" s="129"/>
      <x:c r="E17" s="129"/>
      <x:c r="F17" s="129" t="str">
        <x:f>COUNTIF('EVALUACIONES'!$C$13:$C$212,$C$11)&amp;" evaluaciones registradas"</x:f>
        <x:v>2 evaluaciones registradas</x:v>
      </x:c>
      <x:c r="G17" s="129"/>
      <x:c r="H17" s="129"/>
      <x:c r="I17" s="129" t="str">
        <x:f>COUNTIFS('INCIDENCIAS'!$C$13:$C$212,$C$11,'INCIDENCIAS'!$L$13:$L$212,"VENCIDA")&amp;" vencidas"</x:f>
        <x:v>2 vencidas</x:v>
      </x:c>
      <x:c r="J17" s="129"/>
      <x:c r="K17" s="129"/>
      <x:c r="L17" s="129" t="str">
        <x:v>Evaluación registrada más reciente</x:v>
      </x:c>
      <x:c r="M17" s="129"/>
      <x:c r="N17" s="129"/>
    </x:row>
    <x:row r="18" ht="24" customHeight="1">
      <x:c r="A18" s="130"/>
      <x:c r="B18" s="130"/>
      <x:c r="C18" s="130"/>
      <x:c r="D18" s="130"/>
      <x:c r="E18" s="130"/>
      <x:c r="F18" s="130"/>
      <x:c r="G18" s="130"/>
      <x:c r="H18" s="130"/>
      <x:c r="I18" s="130"/>
      <x:c r="J18" s="130"/>
      <x:c r="K18" s="130"/>
      <x:c r="L18" s="130"/>
      <x:c r="M18" s="130"/>
      <x:c r="N18" s="130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</x:row>
    <x:row r="20">
      <x:c r="A20" s="43" t="str">
        <x:v>Perfil de rendimiento</x:v>
      </x:c>
      <x:c r="B20" s="43"/>
      <x:c r="C20" s="43"/>
      <x:c r="D20" s="43"/>
      <x:c r="E20" s="43"/>
      <x:c r="F20" s="43"/>
      <x:c r="G20" s="43"/>
      <x:c r="H20" s="43"/>
      <x:c r="I20" s="43"/>
      <x:c r="J20" s="43"/>
      <x:c r="K20" s="43"/>
      <x:c r="L20" s="43"/>
      <x:c r="M20" s="43"/>
      <x:c r="N20" s="4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</x:row>
    <x:row r="22">
      <x:c r="A22" s="3"/>
      <x:c r="B22" s="68" t="str">
        <x:v>Dimensión</x:v>
      </x:c>
      <x:c r="C22" s="68" t="str">
        <x:v>Media</x:v>
      </x:c>
      <x:c r="D22" s="3"/>
      <x:c r="E22" s="3"/>
      <x:c r="F22" s="3"/>
      <x:c r="G22" s="3"/>
      <x:c r="H22" s="3"/>
      <x:c r="I22" s="3"/>
      <x:c r="J22" s="145" t="str">
        <x:v>Evolución del rendimiento</x:v>
      </x:c>
      <x:c r="K22" s="145"/>
      <x:c r="L22" s="145"/>
      <x:c r="M22" s="145"/>
      <x:c r="N22" s="145"/>
    </x:row>
    <x:row r="23">
      <x:c r="A23" s="3"/>
      <x:c r="B23" s="139" t="str">
        <x:v>Calidad</x:v>
      </x:c>
      <x:c r="C23" s="141" t="n">
        <x:f>IFERROR(SUMIF('EVALUACIONES'!$C$13:$C$212,$C$11,'EVALUACIONES'!$F$13:$F$212)/COUNTIF('EVALUACIONES'!$C$13:$C$212,$C$11)/5,0)</x:f>
        <x:v>0.6</x:v>
      </x:c>
      <x:c r="D23" s="3"/>
      <x:c r="E23" s="3"/>
      <x:c r="F23" s="3"/>
      <x:c r="G23" s="3"/>
      <x:c r="H23" s="3"/>
      <x:c r="I23" s="3"/>
      <x:c r="J23" s="146"/>
      <x:c r="K23" s="146"/>
      <x:c r="L23" s="146"/>
      <x:c r="M23" s="146"/>
      <x:c r="N23" s="146"/>
    </x:row>
    <x:row r="24">
      <x:c r="A24" s="3"/>
      <x:c r="B24" s="140" t="str">
        <x:v>Entrega</x:v>
      </x:c>
      <x:c r="C24" s="142" t="n">
        <x:f>IFERROR(SUMIF('EVALUACIONES'!$C$13:$C$212,$C$11,'EVALUACIONES'!$G$13:$G$212)/COUNTIF('EVALUACIONES'!$C$13:$C$212,$C$11)/5,0)</x:f>
        <x:v>0.4</x:v>
      </x:c>
      <x:c r="D24" s="3"/>
      <x:c r="E24" s="3"/>
      <x:c r="F24" s="3"/>
      <x:c r="G24" s="3"/>
      <x:c r="H24" s="3"/>
      <x:c r="I24" s="3"/>
      <x:c r="J24" s="147" t="str">
        <x:v>Evaluación anterior</x:v>
      </x:c>
      <x:c r="K24" s="147"/>
      <x:c r="L24" s="147"/>
      <x:c r="M24" s="149" t="n">
        <x:f>IFERROR(LOOKUP(2,1/(('EVALUACIONES'!$C$13:$C$212=$C$11)*('EVALUACIONES'!$B$13:$B$212&lt;$L$14)),'EVALUACIONES'!$K$13:$K$212),0)</x:f>
        <x:v>0.52</x:v>
      </x:c>
      <x:c r="N24" s="149"/>
    </x:row>
    <x:row r="25">
      <x:c r="A25" s="3"/>
      <x:c r="B25" s="140" t="str">
        <x:v>Valor</x:v>
      </x:c>
      <x:c r="C25" s="142" t="n">
        <x:f>IFERROR(SUMIF('EVALUACIONES'!$C$13:$C$212,$C$11,'EVALUACIONES'!$H$13:$H$212)/COUNTIF('EVALUACIONES'!$C$13:$C$212,$C$11)/5,0)</x:f>
        <x:v>0.6</x:v>
      </x:c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>
      <x:c r="A26" s="3"/>
      <x:c r="B26" s="140" t="str">
        <x:v>Servicio</x:v>
      </x:c>
      <x:c r="C26" s="142" t="n">
        <x:f>IFERROR(SUMIF('EVALUACIONES'!$C$13:$C$212,$C$11,'EVALUACIONES'!$I$13:$I$212)/COUNTIF('EVALUACIONES'!$C$13:$C$212,$C$11)/5,0)</x:f>
        <x:v>0.5</x:v>
      </x:c>
      <x:c r="D26" s="3"/>
      <x:c r="E26" s="3"/>
      <x:c r="F26" s="3"/>
      <x:c r="G26" s="3"/>
      <x:c r="H26" s="3"/>
      <x:c r="I26" s="3"/>
      <x:c r="J26" s="147" t="str">
        <x:v>Última evaluación</x:v>
      </x:c>
      <x:c r="K26" s="147"/>
      <x:c r="L26" s="147"/>
      <x:c r="M26" s="149" t="n">
        <x:f>$A$14</x:f>
        <x:v>0.48</x:v>
      </x:c>
      <x:c r="N26" s="149"/>
    </x:row>
    <x:row r="27">
      <x:c r="A27" s="3"/>
      <x:c r="B27" s="140" t="str">
        <x:v>Cumplimiento</x:v>
      </x:c>
      <x:c r="C27" s="142" t="n">
        <x:f>IFERROR(SUMIF('EVALUACIONES'!$C$13:$C$212,$C$11,'EVALUACIONES'!$J$13:$J$212)/COUNTIF('EVALUACIONES'!$C$13:$C$212,$C$11)/5,0)</x:f>
        <x:v>0.4</x:v>
      </x:c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147" t="str">
        <x:v>Variación</x:v>
      </x:c>
      <x:c r="K28" s="147"/>
      <x:c r="L28" s="147"/>
      <x:c r="M28" s="150" t="n">
        <x:f>$A$14-$M$24</x:f>
        <x:v>-0.040000000000000036</x:v>
      </x:c>
      <x:c r="N28" s="150"/>
    </x:row>
    <x:row r="29">
      <x:c r="A29" s="3"/>
      <x:c r="B29" s="68" t="str">
        <x:v>Estado de incidencias</x:v>
      </x:c>
      <x:c r="C29" s="68" t="str">
        <x:v>Cantidad</x:v>
      </x:c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>
      <x:c r="A30" s="3"/>
      <x:c r="B30" s="139" t="str">
        <x:v>Abierta</x:v>
      </x:c>
      <x:c r="C30" s="139" t="n">
        <x:f>COUNTIFS('INCIDENCIAS'!$C$13:$C$212,$C$11,'INCIDENCIAS'!$I$13:$I$212,"Abierta")</x:f>
        <x:v>2</x:v>
      </x:c>
      <x:c r="D30" s="3"/>
      <x:c r="E30" s="3"/>
      <x:c r="F30" s="3"/>
      <x:c r="G30" s="3"/>
      <x:c r="H30" s="3"/>
      <x:c r="I30" s="3"/>
      <x:c r="J30" s="154" t="str">
        <x:f>IF($A$14&lt;$M$24,"El rendimiento descendió en la última evaluación. Confirme acciones correctivas y responsables.",IF($A$14&gt;$M$24,"El rendimiento mejoró en la última evaluación. Refuerce los controles eficaces.","El rendimiento no varió respecto a la evaluación anterior."))</x:f>
        <x:v>El rendimiento descendió en la última evaluación. Confirme acciones correctivas y responsables.</x:v>
      </x:c>
      <x:c r="K30" s="155"/>
      <x:c r="L30" s="155"/>
      <x:c r="M30" s="155"/>
      <x:c r="N30" s="155"/>
    </x:row>
    <x:row r="31">
      <x:c r="A31" s="3"/>
      <x:c r="B31" s="140" t="str">
        <x:v>En seguimiento</x:v>
      </x:c>
      <x:c r="C31" s="140" t="n">
        <x:f>COUNTIFS('INCIDENCIAS'!$C$13:$C$212,$C$11,'INCIDENCIAS'!$I$13:$I$212,"En seguimiento")</x:f>
        <x:v>0</x:v>
      </x:c>
      <x:c r="D31" s="3"/>
      <x:c r="E31" s="3"/>
      <x:c r="F31" s="3"/>
      <x:c r="G31" s="3"/>
      <x:c r="H31" s="3"/>
      <x:c r="I31" s="3"/>
      <x:c r="J31" s="154"/>
      <x:c r="K31" s="155"/>
      <x:c r="L31" s="155"/>
      <x:c r="M31" s="155"/>
      <x:c r="N31" s="155"/>
    </x:row>
    <x:row r="32">
      <x:c r="A32" s="3"/>
      <x:c r="B32" s="140" t="str">
        <x:v>Resuelta</x:v>
      </x:c>
      <x:c r="C32" s="140" t="n">
        <x:f>COUNTIFS('INCIDENCIAS'!$C$13:$C$212,$C$11,'INCIDENCIAS'!$I$13:$I$212,"Resuelta")</x:f>
        <x:v>0</x:v>
      </x:c>
      <x:c r="D32" s="3"/>
      <x:c r="E32" s="3"/>
      <x:c r="F32" s="3"/>
      <x:c r="G32" s="3"/>
      <x:c r="H32" s="3"/>
      <x:c r="I32" s="3"/>
      <x:c r="J32" s="154"/>
      <x:c r="K32" s="155"/>
      <x:c r="L32" s="155"/>
      <x:c r="M32" s="155"/>
      <x:c r="N32" s="155"/>
    </x:row>
    <x:row r="33">
      <x:c r="A33" s="3"/>
      <x:c r="B33" s="140" t="str">
        <x:v>Vencidas</x:v>
      </x:c>
      <x:c r="C33" s="140" t="n">
        <x:f>COUNTIFS('INCIDENCIAS'!$C$13:$C$212,$C$11,'INCIDENCIAS'!$L$13:$L$212,"VENCIDA")</x:f>
        <x:v>2</x:v>
      </x:c>
      <x:c r="D33" s="3"/>
      <x:c r="E33" s="3"/>
      <x:c r="F33" s="3"/>
      <x:c r="G33" s="3"/>
      <x:c r="H33" s="3"/>
      <x:c r="I33" s="3"/>
      <x:c r="J33" s="154"/>
      <x:c r="K33" s="155"/>
      <x:c r="L33" s="155"/>
      <x:c r="M33" s="155"/>
      <x:c r="N33" s="155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</x:row>
    <x:row r="36" ht="20" customHeight="1">
      <x:c r="A36" s="3"/>
      <x:c r="B36" s="160" t="str">
        <x:f>IF(OR($I$14&gt;0,COUNTIFS('INCIDENCIAS'!$C$13:$C$212,$C$11,'INCIDENCIAS'!$L$13:$L$212,"VENCIDA")&gt;0),"Prioridad de gestión  •  Resuelva las incidencias abiertas y vencidas antes del próximo compromiso.",IF($A$14&lt;'CONFIGURACIÓN'!$C$15,"Prioridad de gestión  •  El rendimiento está por debajo del objetivo; programe un seguimiento documentado.","Prioridad de gestión  •  El rendimiento cumple el objetivo y no hay incidencias pendientes."))</x:f>
        <x:v>Prioridad de gestión  •  Resuelva las incidencias abiertas y vencidas antes del próximo compromiso.</x:v>
      </x:c>
      <x:c r="C36" s="161"/>
      <x:c r="D36" s="161"/>
      <x:c r="E36" s="161"/>
      <x:c r="F36" s="161"/>
      <x:c r="G36" s="161"/>
      <x:c r="H36" s="161"/>
      <x:c r="I36" s="161"/>
      <x:c r="J36" s="161"/>
      <x:c r="K36" s="161"/>
      <x:c r="L36" s="161"/>
      <x:c r="M36" s="161"/>
      <x:c r="N36" s="161"/>
    </x:row>
    <x:row r="37" ht="20" customHeight="1">
      <x:c r="A37" s="3"/>
      <x:c r="B37" s="160"/>
      <x:c r="C37" s="161"/>
      <x:c r="D37" s="161"/>
      <x:c r="E37" s="161"/>
      <x:c r="F37" s="161"/>
      <x:c r="G37" s="161"/>
      <x:c r="H37" s="161"/>
      <x:c r="I37" s="161"/>
      <x:c r="J37" s="161"/>
      <x:c r="K37" s="161"/>
      <x:c r="L37" s="161"/>
      <x:c r="M37" s="161"/>
      <x:c r="N37" s="161"/>
    </x:row>
    <x:row r="38" ht="20" customHeight="1">
      <x:c r="A38" s="3"/>
      <x:c r="B38" s="160"/>
      <x:c r="C38" s="161"/>
      <x:c r="D38" s="161"/>
      <x:c r="E38" s="161"/>
      <x:c r="F38" s="161"/>
      <x:c r="G38" s="161"/>
      <x:c r="H38" s="161"/>
      <x:c r="I38" s="161"/>
      <x:c r="J38" s="161"/>
      <x:c r="K38" s="161"/>
      <x:c r="L38" s="161"/>
      <x:c r="M38" s="161"/>
      <x:c r="N38" s="161"/>
    </x:row>
    <x:row r="39" ht="20" customHeight="1">
      <x:c r="A39" s="3"/>
      <x:c r="B39" s="160"/>
      <x:c r="C39" s="161"/>
      <x:c r="D39" s="161"/>
      <x:c r="E39" s="161"/>
      <x:c r="F39" s="161"/>
      <x:c r="G39" s="161"/>
      <x:c r="H39" s="161"/>
      <x:c r="I39" s="161"/>
      <x:c r="J39" s="161"/>
      <x:c r="K39" s="161"/>
      <x:c r="L39" s="161"/>
      <x:c r="M39" s="161"/>
      <x:c r="N39" s="161"/>
    </x:row>
    <x:row r="40" ht="20" customHeight="1">
      <x:c r="A40" s="3"/>
      <x:c r="B40" s="160"/>
      <x:c r="C40" s="161"/>
      <x:c r="D40" s="161"/>
      <x:c r="E40" s="161"/>
      <x:c r="F40" s="161"/>
      <x:c r="G40" s="161"/>
      <x:c r="H40" s="161"/>
      <x:c r="I40" s="161"/>
      <x:c r="J40" s="161"/>
      <x:c r="K40" s="161"/>
      <x:c r="L40" s="161"/>
      <x:c r="M40" s="161"/>
      <x:c r="N40" s="161"/>
    </x:row>
    <x:row r="41" ht="20" customHeight="1">
      <x:c r="A41" s="3"/>
      <x:c r="B41" s="160"/>
      <x:c r="C41" s="161"/>
      <x:c r="D41" s="161"/>
      <x:c r="E41" s="161"/>
      <x:c r="F41" s="161"/>
      <x:c r="G41" s="161"/>
      <x:c r="H41" s="161"/>
      <x:c r="I41" s="161"/>
      <x:c r="J41" s="161"/>
      <x:c r="K41" s="161"/>
      <x:c r="L41" s="161"/>
      <x:c r="M41" s="161"/>
      <x:c r="N41" s="161"/>
    </x:row>
    <x:row r="42" ht="20" customHeight="1">
      <x:c r="A42" s="3"/>
      <x:c r="B42" s="160"/>
      <x:c r="C42" s="161"/>
      <x:c r="D42" s="161"/>
      <x:c r="E42" s="161"/>
      <x:c r="F42" s="161"/>
      <x:c r="G42" s="161"/>
      <x:c r="H42" s="161"/>
      <x:c r="I42" s="161"/>
      <x:c r="J42" s="161"/>
      <x:c r="K42" s="161"/>
      <x:c r="L42" s="161"/>
      <x:c r="M42" s="161"/>
      <x:c r="N42" s="161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C10"/>
    <x:mergeCell ref="A11:B11"/>
    <x:mergeCell ref="D10:H10"/>
    <x:mergeCell ref="D11:H11"/>
    <x:mergeCell ref="I10:J10"/>
    <x:mergeCell ref="I11:J11"/>
    <x:mergeCell ref="K10:L10"/>
    <x:mergeCell ref="K11:L11"/>
    <x:mergeCell ref="M10:N10"/>
    <x:mergeCell ref="M11:N11"/>
    <x:mergeCell ref="A13:E13"/>
    <x:mergeCell ref="A14:E16"/>
    <x:mergeCell ref="A17:E18"/>
    <x:mergeCell ref="F13:H13"/>
    <x:mergeCell ref="F14:H16"/>
    <x:mergeCell ref="F17:H18"/>
    <x:mergeCell ref="I13:K13"/>
    <x:mergeCell ref="I14:K16"/>
    <x:mergeCell ref="I17:K18"/>
    <x:mergeCell ref="L13:N13"/>
    <x:mergeCell ref="L14:N16"/>
    <x:mergeCell ref="L17:N18"/>
    <x:mergeCell ref="A20:N20"/>
    <x:mergeCell ref="J22:N23"/>
    <x:mergeCell ref="J24:L24"/>
    <x:mergeCell ref="M24:N24"/>
    <x:mergeCell ref="J26:L26"/>
    <x:mergeCell ref="M26:N26"/>
    <x:mergeCell ref="J28:L28"/>
    <x:mergeCell ref="M28:N28"/>
    <x:mergeCell ref="J30:N33"/>
    <x:mergeCell ref="B36:N42"/>
  </x:mergeCells>
  <x:conditionalFormatting sqref="K11:L11">
    <x:cfRule type="containsText" dxfId="24" priority="1" operator="containsText" text="Bajo"/>
    <x:cfRule type="containsText" dxfId="25" priority="2" operator="containsText" text="Medio"/>
    <x:cfRule type="containsText" dxfId="26" priority="3" operator="containsText" text="Alto"/>
    <x:cfRule type="containsText" dxfId="27" priority="4" operator="containsText" text="Crítico"/>
  </x:conditionalFormatting>
  <x:conditionalFormatting sqref="M11:N11">
    <x:cfRule type="containsText" dxfId="28" priority="5" operator="containsText" text="Activo"/>
    <x:cfRule type="containsText" dxfId="29" priority="6" operator="containsText" text="Inactivo"/>
  </x:conditionalFormatting>
  <x:conditionalFormatting sqref="C23:C27">
    <x:cfRule type="dataBar" priority="7">
      <x:dataBar>
        <x:cfvo type="min"/>
        <x:cfvo type="max"/>
        <x:color rgb="FF18A68F"/>
      </x:dataBar>
    </x:cfRule>
  </x:conditionalFormatting>
  <x:conditionalFormatting sqref="M28:N28">
    <x:cfRule type="cellIs" dxfId="30" priority="8" operator="lessThan">
      <x:formula>0</x:formula>
    </x:cfRule>
    <x:cfRule type="cellIs" dxfId="31" priority="9" operator="greaterThanOrEqual">
      <x:formula>0</x:formula>
    </x:cfRule>
  </x:conditionalFormatting>
  <x:dataValidations count="1">
    <x:dataValidation type="list" sqref="C11" allowBlank="1" showErrorMessage="1">
      <x:formula1>'PROVEEDORES'!$A$13:$A$62</x:formula1>
    </x:dataValidation>
  </x:dataValidations>
  <x:hyperlinks>
    <x:hyperlink ref="A1" location="'INICIO'!A1"/>
    <x:hyperlink ref="A2" location="'INICIO'!A1"/>
    <x:hyperlink ref="C2" location="'CONFIGURACIÓN'!A1"/>
    <x:hyperlink ref="E2" location="'PROVEEDORES'!A1"/>
    <x:hyperlink ref="G2" location="'EVALUACIONES'!A1"/>
    <x:hyperlink ref="I2" location="'INCIDENCIAS'!A1"/>
    <x:hyperlink ref="K2" location="'FICHA-PROVEEDOR'!A1"/>
    <x:hyperlink ref="M2" location="'PANEL-DE-CONTROL'!A1"/>
  </x:hyperlinks>
  <x:pageMargins left="0.7" right="0.7" top="0.75" bottom="0.75" header="0.3" footer="0.3"/>
  <x:drawing xmlns:r="http://schemas.openxmlformats.org/officeDocument/2006/relationships" r:id="Rcbbf3f68cca24c2d"/>
</x:worksheet>
</file>

<file path=xl/worksheets/sheet7.xml><?xml version="1.0" encoding="utf-8"?>
<x:worksheet xmlns:x="http://schemas.openxmlformats.org/spreadsheetml/2006/main">
  <x:sheetViews>
    <x:sheetView showGridLines="0" workbookViewId="0" zoomScale="90" zoomScaleNormal="90" showRowColHeaders="0"/>
  </x:sheetViews>
  <x:sheetFormatPr defaultRowHeight="15"/>
  <x:cols>
    <x:col min="1" max="1" width="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3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18" customHeight="1">
      <x:c r="A1" s="6" t="str">
        <x:v>lstBooks</x:v>
      </x:c>
      <x:c r="B1" s="6"/>
      <x:c r="C1" s="8" t="str">
        <x:v>Rendimiento de proveedores  /  Espacio de gestión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ES</x:v>
      </x:c>
      <x:c r="L1" s="10"/>
      <x:c r="M1" s="10"/>
      <x:c r="N1" s="10"/>
    </x:row>
    <x:row r="2" ht="25" customHeight="1">
      <x:c r="A2" s="12" t="str">
        <x:v>Inicio</x:v>
      </x:c>
      <x:c r="B2" s="12"/>
      <x:c r="C2" s="12" t="str">
        <x:v>Configuración</x:v>
      </x:c>
      <x:c r="D2" s="12"/>
      <x:c r="E2" s="12" t="str">
        <x:v>Proveedores</x:v>
      </x:c>
      <x:c r="F2" s="12"/>
      <x:c r="G2" s="12" t="str">
        <x:v>Evaluaciones</x:v>
      </x:c>
      <x:c r="H2" s="12"/>
      <x:c r="I2" s="12" t="str">
        <x:v>Incidencias</x:v>
      </x:c>
      <x:c r="J2" s="12"/>
      <x:c r="K2" s="12" t="str">
        <x:v>Ficha de proveedor</x:v>
      </x:c>
      <x:c r="L2" s="12"/>
      <x:c r="M2" s="15" t="str">
        <x:v>Panel de control</x:v>
      </x:c>
      <x:c r="N2" s="15"/>
    </x:row>
    <x:row r="3" ht="4" customHeight="1">
      <x:c r="A3" s="4" t="str"/>
      <x:c r="B3" s="4"/>
      <x:c r="C3" s="4" t="str"/>
      <x:c r="D3" s="4"/>
      <x:c r="E3" s="4" t="str"/>
      <x:c r="F3" s="4"/>
      <x:c r="G3" s="4" t="str"/>
      <x:c r="H3" s="4"/>
      <x:c r="I3" s="4" t="str"/>
      <x:c r="J3" s="4"/>
      <x:c r="K3" s="4" t="str"/>
      <x:c r="L3" s="4"/>
      <x:c r="M3" s="16" t="str"/>
      <x:c r="N3" s="16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Resumen de dirección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Vista de decisiones de cartera</x:v>
      </x:c>
      <x:c r="L5" s="33"/>
      <x:c r="M5" s="33"/>
      <x:c r="N5" s="33"/>
    </x:row>
    <x:row r="6" ht="24" customHeight="1">
      <x:c r="A6" s="22" t="str">
        <x:v>Panel de dirección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Una visión de gestión que conecta el rendimiento global con los riesgos, incidencias y tendencias que requieren atención.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Identidad del libro verificada
XLSX sin macros  •  Datos de ejemplo ficticios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131" t="str">
        <x:v>Rendimiento global de proveedores</x:v>
      </x:c>
      <x:c r="B10" s="131"/>
      <x:c r="C10" s="131"/>
      <x:c r="D10" s="131"/>
      <x:c r="E10" s="131"/>
      <x:c r="F10" s="131"/>
      <x:c r="G10" s="3"/>
      <x:c r="H10" s="43" t="str">
        <x:v>Atención inmediata</x:v>
      </x:c>
      <x:c r="I10" s="43"/>
      <x:c r="J10" s="43"/>
      <x:c r="K10" s="43"/>
      <x:c r="L10" s="43"/>
      <x:c r="M10" s="43"/>
      <x:c r="N10" s="43"/>
    </x:row>
    <x:row r="11" ht="24" customHeight="1">
      <x:c r="A11" s="122" t="n">
        <x:f>IFERROR(SUMIFS('EVALUACIONES'!$K$13:$K$212,'EVALUACIONES'!$B$13:$B$212,"&gt;="&amp;DATE(YEAR('CONFIGURACIÓN'!$C$14),MONTH('CONFIGURACIÓN'!$C$14)-'CONFIGURACIÓN'!$C$16,DAY('CONFIGURACIÓN'!$C$14)),'EVALUACIONES'!$B$13:$B$212,"&lt;="&amp;'CONFIGURACIÓN'!$C$14)/COUNTIFS('EVALUACIONES'!$B$13:$B$212,"&gt;="&amp;DATE(YEAR('CONFIGURACIÓN'!$C$14),MONTH('CONFIGURACIÓN'!$C$14)-'CONFIGURACIÓN'!$C$16,DAY('CONFIGURACIÓN'!$C$14)),'EVALUACIONES'!$B$13:$B$212,"&lt;="&amp;'CONFIGURACIÓN'!$C$14),0)</x:f>
        <x:v>0.7692307692307694</x:v>
      </x:c>
      <x:c r="B11" s="122"/>
      <x:c r="C11" s="122"/>
      <x:c r="D11" s="122"/>
      <x:c r="E11" s="122"/>
      <x:c r="F11" s="122"/>
      <x:c r="G11" s="3"/>
      <x:c r="H11" s="103" t="str">
        <x:v>Riesgo elevado</x:v>
      </x:c>
      <x:c r="I11" s="103"/>
      <x:c r="J11" s="103"/>
      <x:c r="K11" s="103" t="str">
        <x:v>Vencidas</x:v>
      </x:c>
      <x:c r="L11" s="103"/>
      <x:c r="M11" s="101" t="str">
        <x:v>Seguimiento</x:v>
      </x:c>
      <x:c r="N11" s="101"/>
    </x:row>
    <x:row r="12" ht="24" customHeight="1">
      <x:c r="A12" s="122"/>
      <x:c r="B12" s="122"/>
      <x:c r="C12" s="122"/>
      <x:c r="D12" s="122"/>
      <x:c r="E12" s="122"/>
      <x:c r="F12" s="122"/>
      <x:c r="G12" s="3"/>
      <x:c r="H12" s="163" t="n">
        <x:f>COUNTIFS('PROVEEDORES'!$I$13:$I$62,"Activo",'PROVEEDORES'!$M$13:$M$62,"Alto")+COUNTIFS('PROVEEDORES'!$I$13:$I$62,"Activo",'PROVEEDORES'!$M$13:$M$62,"Crítico")</x:f>
        <x:v>2</x:v>
      </x:c>
      <x:c r="I12" s="163"/>
      <x:c r="J12" s="163"/>
      <x:c r="K12" s="163" t="n">
        <x:f>COUNTIF('INCIDENCIAS'!$L$13:$L$212,"VENCIDA")</x:f>
        <x:v>3</x:v>
      </x:c>
      <x:c r="L12" s="163"/>
      <x:c r="M12" s="163" t="n">
        <x:f>COUNTIF('EVALUACIONES'!$M$13:$M$212,"Requerido")</x:f>
        <x:v>3</x:v>
      </x:c>
      <x:c r="N12" s="163"/>
    </x:row>
    <x:row r="13" ht="24" customHeight="1">
      <x:c r="A13" s="122"/>
      <x:c r="B13" s="122"/>
      <x:c r="C13" s="122"/>
      <x:c r="D13" s="122"/>
      <x:c r="E13" s="122"/>
      <x:c r="F13" s="122"/>
      <x:c r="G13" s="3"/>
      <x:c r="H13" s="163"/>
      <x:c r="I13" s="163"/>
      <x:c r="J13" s="163"/>
      <x:c r="K13" s="163"/>
      <x:c r="L13" s="163"/>
      <x:c r="M13" s="163"/>
      <x:c r="N13" s="163"/>
    </x:row>
    <x:row r="14" ht="24" customHeight="1">
      <x:c r="A14" s="122"/>
      <x:c r="B14" s="122"/>
      <x:c r="C14" s="122"/>
      <x:c r="D14" s="122"/>
      <x:c r="E14" s="122"/>
      <x:c r="F14" s="122"/>
      <x:c r="G14" s="3"/>
      <x:c r="H14" s="99"/>
      <x:c r="I14" s="99"/>
      <x:c r="J14" s="99"/>
      <x:c r="K14" s="99"/>
      <x:c r="L14" s="99"/>
      <x:c r="M14" s="99"/>
      <x:c r="N14" s="99"/>
    </x:row>
    <x:row r="15" ht="24" customHeight="1">
      <x:c r="A15" s="129" t="str">
        <x:f>IF($A$11&gt;='CONFIGURACIÓN'!$C$15,"El rendimiento de la cartera cumple o supera el objetivo","El rendimiento de la cartera está "&amp;TEXT('CONFIGURACIÓN'!$C$15-$A$11,"0%")&amp;" por debajo del objetivo configurado")</x:f>
        <x:v>El rendimiento de la cartera está 3% por debajo del objetivo configurado</x:v>
      </x:c>
      <x:c r="B15" s="129"/>
      <x:c r="C15" s="129"/>
      <x:c r="D15" s="129"/>
      <x:c r="E15" s="129"/>
      <x:c r="F15" s="129"/>
      <x:c r="G15" s="3"/>
      <x:c r="H15" s="167" t="str">
        <x:f>COUNTIFS('INCIDENCIAS'!$A$13:$A$212,"&lt;&gt;",'INCIDENCIAS'!$I$13:$I$212,"&lt;&gt;Resuelta")&amp;" incidencias sin resolver requieren supervisión de la cartera."</x:f>
        <x:v>6 incidencias sin resolver requieren supervisión de la cartera.</x:v>
      </x:c>
      <x:c r="I15" s="168"/>
      <x:c r="J15" s="168"/>
      <x:c r="K15" s="168"/>
      <x:c r="L15" s="168"/>
      <x:c r="M15" s="168"/>
      <x:c r="N15" s="168"/>
    </x:row>
    <x:row r="16" ht="24" customHeight="1">
      <x:c r="A16" s="130"/>
      <x:c r="B16" s="130"/>
      <x:c r="C16" s="130"/>
      <x:c r="D16" s="130"/>
      <x:c r="E16" s="130"/>
      <x:c r="F16" s="130"/>
      <x:c r="G16" s="3"/>
      <x:c r="H16" s="167"/>
      <x:c r="I16" s="168"/>
      <x:c r="J16" s="168"/>
      <x:c r="K16" s="168"/>
      <x:c r="L16" s="168"/>
      <x:c r="M16" s="168"/>
      <x:c r="N16" s="168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</x:row>
    <x:row r="18">
      <x:c r="A18" s="43" t="str">
        <x:v>Cobertura de la cartera</x:v>
      </x:c>
      <x:c r="B18" s="43"/>
      <x:c r="C18" s="43"/>
      <x:c r="D18" s="43"/>
      <x:c r="E18" s="43"/>
      <x:c r="F18" s="43"/>
      <x:c r="G18" s="43"/>
      <x:c r="H18" s="43"/>
      <x:c r="I18" s="43"/>
      <x:c r="J18" s="43"/>
      <x:c r="K18" s="43"/>
      <x:c r="L18" s="43"/>
      <x:c r="M18" s="43"/>
      <x:c r="N18" s="43"/>
    </x:row>
    <x:row r="19">
      <x:c r="A19" s="98" t="str">
        <x:v>Proveedores activos</x:v>
      </x:c>
      <x:c r="B19" s="98"/>
      <x:c r="C19" s="98"/>
      <x:c r="D19" s="98"/>
      <x:c r="E19" s="92" t="str">
        <x:v>Proveedores homologados</x:v>
      </x:c>
      <x:c r="F19" s="92"/>
      <x:c r="G19" s="92"/>
      <x:c r="H19" s="92"/>
      <x:c r="I19" s="135" t="str">
        <x:v>Evaluaciones en el periodo</x:v>
      </x:c>
      <x:c r="J19" s="135"/>
      <x:c r="K19" s="135"/>
      <x:c r="L19" s="135"/>
      <x:c r="M19" s="135"/>
      <x:c r="N19" s="135"/>
    </x:row>
    <x:row r="20" ht="22" customHeight="1">
      <x:c r="A20" s="163" t="n">
        <x:f>COUNTIF('PROVEEDORES'!$I$13:$I$62,"Activo")</x:f>
        <x:v>7</x:v>
      </x:c>
      <x:c r="B20" s="163"/>
      <x:c r="C20" s="163"/>
      <x:c r="D20" s="163"/>
      <x:c r="E20" s="163" t="n">
        <x:f>COUNTIF('PROVEEDORES'!$H$13:$H$62,"Sí")</x:f>
        <x:v>6</x:v>
      </x:c>
      <x:c r="F20" s="163"/>
      <x:c r="G20" s="163"/>
      <x:c r="H20" s="163"/>
      <x:c r="I20" s="163" t="n">
        <x:f>COUNTIFS('EVALUACIONES'!$A$13:$A$212,"&lt;&gt;",'EVALUACIONES'!$B$13:$B$212,"&gt;="&amp;DATE(YEAR('CONFIGURACIÓN'!$C$14),MONTH('CONFIGURACIÓN'!$C$14)-'CONFIGURACIÓN'!$C$16,DAY('CONFIGURACIÓN'!$C$14)),'EVALUACIONES'!$B$13:$B$212,"&lt;="&amp;'CONFIGURACIÓN'!$C$14)</x:f>
        <x:v>13</x:v>
      </x:c>
      <x:c r="J20" s="163"/>
      <x:c r="K20" s="163"/>
      <x:c r="L20" s="163"/>
      <x:c r="M20" s="163"/>
      <x:c r="N20" s="163"/>
    </x:row>
    <x:row r="21" ht="22" customHeight="1">
      <x:c r="A21" s="99"/>
      <x:c r="B21" s="99"/>
      <x:c r="C21" s="99"/>
      <x:c r="D21" s="99"/>
      <x:c r="E21" s="99"/>
      <x:c r="F21" s="99"/>
      <x:c r="G21" s="99"/>
      <x:c r="H21" s="99"/>
      <x:c r="I21" s="99"/>
      <x:c r="J21" s="99"/>
      <x:c r="K21" s="99"/>
      <x:c r="L21" s="99"/>
      <x:c r="M21" s="99"/>
      <x:c r="N21" s="99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</x:row>
    <x:row r="23">
      <x:c r="A23" s="43" t="str">
        <x:v>Evolución y composición del rendimiento</x:v>
      </x:c>
      <x:c r="B23" s="43"/>
      <x:c r="C23" s="43"/>
      <x:c r="D23" s="43"/>
      <x:c r="E23" s="43"/>
      <x:c r="F23" s="43"/>
      <x:c r="G23" s="43"/>
      <x:c r="H23" s="43"/>
      <x:c r="I23" s="43"/>
      <x:c r="J23" s="43"/>
      <x:c r="K23" s="43"/>
      <x:c r="L23" s="43"/>
      <x:c r="M23" s="43"/>
      <x:c r="N23" s="4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</x:row>
    <x:row r="39">
      <x:c r="A39" s="3"/>
      <x:c r="B39" s="169" t="str">
        <x:v>Periodo de evaluación</x:v>
      </x:c>
      <x:c r="C39" s="169" t="str">
        <x:v>Puntuación media</x:v>
      </x:c>
      <x:c r="D39" s="3"/>
      <x:c r="E39" s="3"/>
      <x:c r="F39" s="3"/>
      <x:c r="G39" s="3"/>
      <x:c r="H39" s="3"/>
      <x:c r="I39" s="3"/>
      <x:c r="J39" s="169" t="str">
        <x:v>Dimensión</x:v>
      </x:c>
      <x:c r="K39" s="169" t="str">
        <x:v>Puntuación media</x:v>
      </x:c>
      <x:c r="L39" s="3"/>
      <x:c r="M39" s="3"/>
      <x:c r="N39" s="3"/>
    </x:row>
    <x:row r="40">
      <x:c r="A40" s="3"/>
      <x:c r="B40" s="171" t="str">
        <x:v>Q3 2025</x:v>
      </x:c>
      <x:c r="C40" s="174" t="n">
        <x:f>IFERROR(AVERAGEIF('EVALUACIONES'!$E$13:$E$212,B40,'EVALUACIONES'!$K$13:$K$212),0)</x:f>
        <x:v>0.8800000000000001</x:v>
      </x:c>
      <x:c r="D40" s="3"/>
      <x:c r="E40" s="3"/>
      <x:c r="F40" s="3"/>
      <x:c r="G40" s="3"/>
      <x:c r="H40" s="3"/>
      <x:c r="I40" s="3"/>
      <x:c r="J40" s="171" t="str">
        <x:v>Calidad</x:v>
      </x:c>
      <x:c r="K40" s="174" t="n">
        <x:f>IFERROR(AVERAGE('EVALUACIONES'!$F$13:$F$212)/5,0)</x:f>
        <x:v>0.7846153846153846</x:v>
      </x:c>
      <x:c r="L40" s="3"/>
      <x:c r="M40" s="3"/>
      <x:c r="N40" s="3"/>
    </x:row>
    <x:row r="41">
      <x:c r="A41" s="3"/>
      <x:c r="B41" s="172" t="str">
        <x:v>Q4 2025</x:v>
      </x:c>
      <x:c r="C41" s="175" t="n">
        <x:f>IFERROR(AVERAGEIF('EVALUACIONES'!$E$13:$E$212,B41,'EVALUACIONES'!$K$13:$K$212),0)</x:f>
        <x:v>0.82</x:v>
      </x:c>
      <x:c r="D41" s="3"/>
      <x:c r="E41" s="3"/>
      <x:c r="F41" s="3"/>
      <x:c r="G41" s="3"/>
      <x:c r="H41" s="3"/>
      <x:c r="I41" s="3"/>
      <x:c r="J41" s="172" t="str">
        <x:v>Entrega</x:v>
      </x:c>
      <x:c r="K41" s="175" t="n">
        <x:f>IFERROR(AVERAGE('EVALUACIONES'!$G$13:$G$212)/5,0)</x:f>
        <x:v>0.7230769230769231</x:v>
      </x:c>
      <x:c r="L41" s="3"/>
      <x:c r="M41" s="3"/>
      <x:c r="N41" s="3"/>
    </x:row>
    <x:row r="42">
      <x:c r="A42" s="3"/>
      <x:c r="B42" s="172" t="str">
        <x:v>Q1 2026</x:v>
      </x:c>
      <x:c r="C42" s="175" t="n">
        <x:f>IFERROR(AVERAGEIF('EVALUACIONES'!$E$13:$E$212,B42,'EVALUACIONES'!$K$13:$K$212),0)</x:f>
        <x:v>0.7066666666666667</x:v>
      </x:c>
      <x:c r="D42" s="3"/>
      <x:c r="E42" s="3"/>
      <x:c r="F42" s="3"/>
      <x:c r="G42" s="3"/>
      <x:c r="H42" s="3"/>
      <x:c r="I42" s="3"/>
      <x:c r="J42" s="172" t="str">
        <x:v>Valor</x:v>
      </x:c>
      <x:c r="K42" s="175" t="n">
        <x:f>IFERROR(AVERAGE('EVALUACIONES'!$H$13:$H$212)/5,0)</x:f>
        <x:v>0.7538461538461538</x:v>
      </x:c>
      <x:c r="L42" s="3"/>
      <x:c r="M42" s="3"/>
      <x:c r="N42" s="3"/>
    </x:row>
    <x:row r="43">
      <x:c r="A43" s="3"/>
      <x:c r="B43" s="172" t="str">
        <x:v>Q2 2026</x:v>
      </x:c>
      <x:c r="C43" s="175" t="n">
        <x:f>IFERROR(AVERAGEIF('EVALUACIONES'!$E$13:$E$212,B43,'EVALUACIONES'!$K$13:$K$212),0)</x:f>
        <x:v>0.76</x:v>
      </x:c>
      <x:c r="D43" s="3"/>
      <x:c r="E43" s="3"/>
      <x:c r="F43" s="3"/>
      <x:c r="G43" s="3"/>
      <x:c r="H43" s="3"/>
      <x:c r="I43" s="3"/>
      <x:c r="J43" s="172" t="str">
        <x:v>Servicio</x:v>
      </x:c>
      <x:c r="K43" s="175" t="n">
        <x:f>IFERROR(AVERAGE('EVALUACIONES'!$I$13:$I$212)/5,0)</x:f>
        <x:v>0.7846153846153846</x:v>
      </x:c>
      <x:c r="L43" s="3"/>
      <x:c r="M43" s="3"/>
      <x:c r="N43" s="3"/>
    </x:row>
    <x:row r="44">
      <x:c r="A44" s="3"/>
      <x:c r="B44" s="173" t="str">
        <x:v>Q3 2026</x:v>
      </x:c>
      <x:c r="C44" s="176" t="n">
        <x:f>IFERROR(AVERAGEIF('EVALUACIONES'!$E$13:$E$212,B44,'EVALUACIONES'!$K$13:$K$212),0)</x:f>
        <x:v>0.7733333333333334</x:v>
      </x:c>
      <x:c r="D44" s="3"/>
      <x:c r="E44" s="3"/>
      <x:c r="F44" s="3"/>
      <x:c r="G44" s="3"/>
      <x:c r="H44" s="3"/>
      <x:c r="I44" s="3"/>
      <x:c r="J44" s="173" t="str">
        <x:v>Cumplimiento</x:v>
      </x:c>
      <x:c r="K44" s="176" t="n">
        <x:f>IFERROR(AVERAGE('EVALUACIONES'!$J$13:$J$212)/5,0)</x:f>
        <x:v>0.8</x:v>
      </x:c>
      <x:c r="L44" s="3"/>
      <x:c r="M44" s="3"/>
      <x:c r="N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F10"/>
    <x:mergeCell ref="A11:F14"/>
    <x:mergeCell ref="A15:F16"/>
    <x:mergeCell ref="H10:N10"/>
    <x:mergeCell ref="H11:J11"/>
    <x:mergeCell ref="H12:J14"/>
    <x:mergeCell ref="K11:L11"/>
    <x:mergeCell ref="K12:L14"/>
    <x:mergeCell ref="M11:N11"/>
    <x:mergeCell ref="M12:N14"/>
    <x:mergeCell ref="H15:N16"/>
    <x:mergeCell ref="A18:N18"/>
    <x:mergeCell ref="A19:D19"/>
    <x:mergeCell ref="A20:D21"/>
    <x:mergeCell ref="E19:H19"/>
    <x:mergeCell ref="E20:H21"/>
    <x:mergeCell ref="I19:N19"/>
    <x:mergeCell ref="I20:N21"/>
    <x:mergeCell ref="A23:N23"/>
  </x:mergeCells>
  <x:hyperlinks>
    <x:hyperlink ref="A1" location="'INICIO'!A1"/>
    <x:hyperlink ref="A2" location="'INICIO'!A1"/>
    <x:hyperlink ref="C2" location="'CONFIGURACIÓN'!A1"/>
    <x:hyperlink ref="E2" location="'PROVEEDORES'!A1"/>
    <x:hyperlink ref="G2" location="'EVALUACIONES'!A1"/>
    <x:hyperlink ref="I2" location="'INCIDENCIAS'!A1"/>
    <x:hyperlink ref="K2" location="'FICHA-PROVEEDOR'!A1"/>
    <x:hyperlink ref="M2" location="'PANEL-DE-CONTROL'!A1"/>
  </x:hyperlinks>
  <x:pageMargins left="0.7" right="0.7" top="0.75" bottom="0.75" header="0.3" footer="0.3"/>
  <x:drawing xmlns:r="http://schemas.openxmlformats.org/officeDocument/2006/relationships" r:id="Refb863eb759e4115"/>
</x:worksheet>
</file>