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33ff449b644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58189986a17d420a"/>
    <x:sheet xmlns:r="http://schemas.openxmlformats.org/officeDocument/2006/relationships" name="CONFIGURACIÓN" sheetId="2" r:id="R8ccc0e9437c14b73"/>
    <x:sheet xmlns:r="http://schemas.openxmlformats.org/officeDocument/2006/relationships" name="CLIENTES" sheetId="3" r:id="Rf14de9264b384b7d"/>
    <x:sheet xmlns:r="http://schemas.openxmlformats.org/officeDocument/2006/relationships" name="COTIZACIONES" sheetId="4" r:id="R108216c442244092"/>
    <x:sheet xmlns:r="http://schemas.openxmlformats.org/officeDocument/2006/relationships" name="PARTIDAS" sheetId="5" r:id="Ra667e2795907499e"/>
    <x:sheet xmlns:r="http://schemas.openxmlformats.org/officeDocument/2006/relationships" name="RESUMEN-COTIZACIONES" sheetId="6" r:id="R6ab83d16a39e4f1f"/>
    <x:sheet xmlns:r="http://schemas.openxmlformats.org/officeDocument/2006/relationships" name="PANEL-DE-CONTROL" sheetId="7" r:id="Rec168bb5b2a043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"/>
    <x:numFmt numFmtId="201" formatCode="0"/>
    <x:numFmt numFmtId="202" formatCode="0.0%"/>
    <x:numFmt numFmtId="203" formatCode="#,##0.00"/>
    <x:numFmt numFmtId="204" formatCode="0.00"/>
    <x:numFmt numFmtId="205" formatCode="#,##0"/>
  </x:numFmts>
  <x:fonts count="11">
    <x:font>
      <x:sz val="11"/>
      <x:name val="Carlito"/>
    </x:font>
    <x:font>
      <x:sz val="10"/>
      <x:color rgb="FF243746"/>
      <x:name val="Arial"/>
    </x:font>
    <x:font>
      <x:b/>
      <x:sz val="20"/>
      <x:color rgb="FFFFFFFF"/>
      <x:name val="Arial"/>
    </x:font>
    <x:font>
      <x:i/>
      <x:sz val="10"/>
      <x:color rgb="FF5E7484"/>
      <x:name val="Arial"/>
    </x:font>
    <x:font>
      <x:b/>
      <x:sz val="10"/>
      <x:color rgb="FFFFFFFF"/>
      <x:name val="Arial"/>
    </x:font>
    <x:font>
      <x:b/>
      <x:sz val="10"/>
      <x:color rgb="FF243746"/>
      <x:name val="Arial"/>
    </x:font>
    <x:font>
      <x:i/>
      <x:sz val="9"/>
      <x:color rgb="FF5E7484"/>
      <x:name val="Arial"/>
    </x:font>
    <x:font>
      <x:sz val="9"/>
      <x:color rgb="FF5E7484"/>
      <x:name val="Arial"/>
    </x:font>
    <x:font>
      <x:b/>
      <x:sz val="9"/>
      <x:color rgb="FFFFFFFF"/>
      <x:name val="Arial"/>
    </x:font>
    <x:font>
      <x:b/>
      <x:sz val="19"/>
      <x:color rgb="FF17354D"/>
      <x:name val="Arial"/>
    </x:font>
    <x:font>
      <x:b/>
      <x:sz val="11"/>
      <x:color rgb="FF243746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17354D"/>
      </x:patternFill>
    </x:fill>
    <x:fill>
      <x:patternFill patternType="solid">
        <x:fgColor rgb="FFDDF3F1"/>
      </x:patternFill>
    </x:fill>
    <x:fill>
      <x:patternFill patternType="solid">
        <x:fgColor rgb="FF168A89"/>
      </x:patternFill>
    </x:fill>
    <x:fill>
      <x:patternFill patternType="solid">
        <x:fgColor rgb="FF0F6F70"/>
      </x:patternFill>
    </x:fill>
    <x:fill>
      <x:patternFill patternType="solid">
        <x:fgColor rgb="FFEAF3F7"/>
      </x:patternFill>
    </x:fill>
    <x:fill>
      <x:patternFill patternType="solid">
        <x:fgColor rgb="FFFFFFFF"/>
      </x:patternFill>
    </x:fill>
    <x:fill>
      <x:patternFill patternType="solid">
        <x:fgColor rgb="FFFFF6D8"/>
      </x:patternFill>
    </x:fill>
    <x:fill>
      <x:patternFill patternType="solid">
        <x:fgColor rgb="FFF3F6F8"/>
      </x:patternFill>
    </x:fill>
    <x:fill>
      <x:patternFill patternType="solid">
        <x:fgColor rgb="FFFFF1CF"/>
      </x:patternFill>
    </x:fill>
  </x:fills>
  <x:borders count="22">
    <x:border/>
    <x:border>
      <x:right style="thin">
        <x:color rgb="FFCCD9E0"/>
      </x:right>
      <x:bottom style="thin">
        <x:color rgb="FFCCD9E0"/>
      </x:bottom>
    </x:border>
    <x:border>
      <x:left style="thin">
        <x:color rgb="FFCCD9E0"/>
      </x:left>
      <x:right style="thin">
        <x:color rgb="FFCCD9E0"/>
      </x:right>
      <x:bottom style="thin">
        <x:color rgb="FFCCD9E0"/>
      </x:bottom>
    </x:border>
    <x:border>
      <x:left style="thin">
        <x:color rgb="FFCCD9E0"/>
      </x:left>
      <x:bottom style="thin">
        <x:color rgb="FFCCD9E0"/>
      </x:bottom>
    </x:border>
    <x:border>
      <x:right style="thin">
        <x:color rgb="FFCCD9E0"/>
      </x:right>
      <x:top style="thin">
        <x:color rgb="FFCCD9E0"/>
      </x:top>
      <x:bottom style="thin">
        <x:color rgb="FFCCD9E0"/>
      </x:bottom>
    </x:border>
    <x:border>
      <x:left style="thin">
        <x:color rgb="FFCCD9E0"/>
      </x:left>
      <x:right style="thin">
        <x:color rgb="FFCCD9E0"/>
      </x:right>
      <x:top style="thin">
        <x:color rgb="FFCCD9E0"/>
      </x:top>
      <x:bottom style="thin">
        <x:color rgb="FFCCD9E0"/>
      </x:bottom>
    </x:border>
    <x:border>
      <x:left style="thin">
        <x:color rgb="FFCCD9E0"/>
      </x:left>
      <x:top style="thin">
        <x:color rgb="FFCCD9E0"/>
      </x:top>
      <x:bottom style="thin">
        <x:color rgb="FFCCD9E0"/>
      </x:bottom>
    </x:border>
    <x:border>
      <x:right style="thin">
        <x:color rgb="FFCCD9E0"/>
      </x:right>
      <x:top style="thin">
        <x:color rgb="FFCCD9E0"/>
      </x:top>
    </x:border>
    <x:border>
      <x:left style="thin">
        <x:color rgb="FFCCD9E0"/>
      </x:left>
      <x:right style="thin">
        <x:color rgb="FFCCD9E0"/>
      </x:right>
      <x:top style="thin">
        <x:color rgb="FFCCD9E0"/>
      </x:top>
    </x:border>
    <x:border>
      <x:left style="thin">
        <x:color rgb="FFCCD9E0"/>
      </x:left>
      <x:top style="thin">
        <x:color rgb="FFCCD9E0"/>
      </x:top>
    </x:border>
    <x:border>
      <x:top style="thin">
        <x:color rgb="FFCCD9E0"/>
      </x:top>
    </x:border>
    <x:border>
      <x:left style="thin">
        <x:color rgb="FFCCD9E0"/>
      </x:left>
    </x:border>
    <x:border>
      <x:right style="thin">
        <x:color rgb="FFCCD9E0"/>
      </x:right>
    </x:border>
    <x:border>
      <x:bottom style="thin">
        <x:color rgb="FFCCD9E0"/>
      </x:bottom>
    </x:border>
    <x:border>
      <x:left style="thin">
        <x:color rgb="FFD79525"/>
      </x:left>
      <x:top style="thin">
        <x:color rgb="FFD79525"/>
      </x:top>
    </x:border>
    <x:border>
      <x:top style="thin">
        <x:color rgb="FFD79525"/>
      </x:top>
    </x:border>
    <x:border>
      <x:right style="thin">
        <x:color rgb="FFD79525"/>
      </x:right>
      <x:top style="thin">
        <x:color rgb="FFD79525"/>
      </x:top>
    </x:border>
    <x:border>
      <x:left style="thin">
        <x:color rgb="FFD79525"/>
      </x:left>
    </x:border>
    <x:border>
      <x:right style="thin">
        <x:color rgb="FFD79525"/>
      </x:right>
    </x:border>
    <x:border>
      <x:left style="thin">
        <x:color rgb="FFD79525"/>
      </x:left>
      <x:bottom style="thin">
        <x:color rgb="FFD79525"/>
      </x:bottom>
    </x:border>
    <x:border>
      <x:bottom style="thin">
        <x:color rgb="FFD79525"/>
      </x:bottom>
    </x:border>
    <x:border>
      <x:right style="thin">
        <x:color rgb="FFD79525"/>
      </x:right>
      <x:bottom style="thin">
        <x:color rgb="FFD79525"/>
      </x:bottom>
    </x:border>
  </x:borders>
  <x:cellStyleXfs count="1">
    <x:xf numFmtId="0" fontId="0" fillId="0" borderId="0"/>
  </x:cellStyleXfs>
  <x:cellXfs count="1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/>
    </x:xf>
    <x:xf numFmtId="0" fontId="4" fillId="4" borderId="0" xfId="0" applyNumberFormat="1" applyFont="1" applyFill="1" applyBorder="1" applyAlignment="1">
      <x:alignment horizontal="left" vertical="center"/>
    </x:xf>
    <x:xf numFmtId="0" fontId="1" fillId="5" borderId="0" xfId="0" applyNumberFormat="1" applyFont="1" applyFill="1" applyBorder="1" applyAlignment="1">
      <x:alignment horizontal="left" vertical="center"/>
    </x:xf>
    <x:xf numFmtId="0" fontId="4" fillId="5" borderId="0" xfId="0" applyNumberFormat="1" applyFont="1" applyFill="1" applyBorder="1" applyAlignment="1">
      <x:alignment horizontal="left" vertic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horizontal="left" vertical="center"/>
    </x:xf>
    <x:xf numFmtId="0" fontId="5" fillId="6" borderId="0" xfId="0" applyNumberFormat="1" applyFont="1" applyFill="1" applyBorder="1" applyAlignment="1">
      <x:alignment horizontal="left" vertical="center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horizontal="left" vertical="center"/>
    </x:xf>
    <x:xf numFmtId="0" fontId="1" fillId="7" borderId="1" xfId="0" applyNumberFormat="1" applyFont="1" applyFill="1" applyBorder="1" applyAlignment="1">
      <x:alignment horizontal="left" vertical="center"/>
    </x:xf>
    <x:xf numFmtId="0" fontId="1" fillId="7" borderId="2" xfId="0" applyNumberFormat="1" applyFont="1" applyFill="1" applyBorder="1" applyAlignment="1">
      <x:alignment horizontal="left" vertical="center"/>
    </x:xf>
    <x:xf numFmtId="0" fontId="1" fillId="7" borderId="3" xfId="0" applyNumberFormat="1" applyFont="1" applyFill="1" applyBorder="1" applyAlignment="1">
      <x:alignment horizontal="left" vertical="center"/>
    </x:xf>
    <x:xf numFmtId="0" fontId="1" fillId="7" borderId="4" xfId="0" applyNumberFormat="1" applyFont="1" applyFill="1" applyBorder="1" applyAlignment="1">
      <x:alignment horizontal="left" vertical="center"/>
    </x:xf>
    <x:xf numFmtId="0" fontId="1" fillId="7" borderId="5" xfId="0" applyNumberFormat="1" applyFont="1" applyFill="1" applyBorder="1" applyAlignment="1">
      <x:alignment horizontal="left" vertical="center"/>
    </x:xf>
    <x:xf numFmtId="0" fontId="1" fillId="7" borderId="6" xfId="0" applyNumberFormat="1" applyFont="1" applyFill="1" applyBorder="1" applyAlignment="1">
      <x:alignment horizontal="left" vertical="center"/>
    </x:xf>
    <x:xf numFmtId="0" fontId="1" fillId="7" borderId="7" xfId="0" applyNumberFormat="1" applyFont="1" applyFill="1" applyBorder="1" applyAlignment="1">
      <x:alignment horizontal="left" vertical="center"/>
    </x:xf>
    <x:xf numFmtId="0" fontId="1" fillId="7" borderId="8" xfId="0" applyNumberFormat="1" applyFont="1" applyFill="1" applyBorder="1" applyAlignment="1">
      <x:alignment horizontal="left" vertical="center"/>
    </x:xf>
    <x:xf numFmtId="0" fontId="1" fillId="7" borderId="9" xfId="0" applyNumberFormat="1" applyFont="1" applyFill="1" applyBorder="1" applyAlignment="1">
      <x:alignment horizontal="left" vertical="center"/>
    </x:xf>
    <x:xf numFmtId="0" fontId="1" fillId="7" borderId="1" xfId="0" applyNumberFormat="1" applyFont="1" applyFill="1" applyBorder="1" applyAlignment="1">
      <x:alignment horizontal="left" vertical="center" wrapText="1"/>
    </x:xf>
    <x:xf numFmtId="0" fontId="1" fillId="7" borderId="2" xfId="0" applyNumberFormat="1" applyFont="1" applyFill="1" applyBorder="1" applyAlignment="1">
      <x:alignment horizontal="left" vertical="center" wrapText="1"/>
    </x:xf>
    <x:xf numFmtId="0" fontId="1" fillId="7" borderId="3" xfId="0" applyNumberFormat="1" applyFont="1" applyFill="1" applyBorder="1" applyAlignment="1">
      <x:alignment horizontal="left" vertical="center" wrapText="1"/>
    </x:xf>
    <x:xf numFmtId="0" fontId="1" fillId="7" borderId="4" xfId="0" applyNumberFormat="1" applyFont="1" applyFill="1" applyBorder="1" applyAlignment="1">
      <x:alignment horizontal="left" vertical="center" wrapText="1"/>
    </x:xf>
    <x:xf numFmtId="0" fontId="1" fillId="7" borderId="5" xfId="0" applyNumberFormat="1" applyFont="1" applyFill="1" applyBorder="1" applyAlignment="1">
      <x:alignment horizontal="left" vertical="center" wrapText="1"/>
    </x:xf>
    <x:xf numFmtId="0" fontId="1" fillId="7" borderId="6" xfId="0" applyNumberFormat="1" applyFont="1" applyFill="1" applyBorder="1" applyAlignment="1">
      <x:alignment horizontal="left" vertical="center" wrapText="1"/>
    </x:xf>
    <x:xf numFmtId="0" fontId="1" fillId="7" borderId="7" xfId="0" applyNumberFormat="1" applyFont="1" applyFill="1" applyBorder="1" applyAlignment="1">
      <x:alignment horizontal="left" vertical="center" wrapText="1"/>
    </x:xf>
    <x:xf numFmtId="0" fontId="1" fillId="7" borderId="8" xfId="0" applyNumberFormat="1" applyFont="1" applyFill="1" applyBorder="1" applyAlignment="1">
      <x:alignment horizontal="left" vertical="center" wrapText="1"/>
    </x:xf>
    <x:xf numFmtId="0" fontId="1" fillId="7" borderId="9" xfId="0" applyNumberFormat="1" applyFont="1" applyFill="1" applyBorder="1" applyAlignment="1">
      <x:alignment horizontal="left" vertical="center" wrapText="1"/>
    </x:xf>
    <x:xf numFmtId="0" fontId="5" fillId="6" borderId="5" xfId="0" applyNumberFormat="1" applyFont="1" applyFill="1" applyBorder="1" applyAlignment="1">
      <x:alignment horizontal="left" vertical="center"/>
    </x:xf>
    <x:xf numFmtId="0" fontId="1" fillId="8" borderId="0" xfId="0" applyNumberFormat="1" applyFont="1" applyFill="1" applyBorder="1" applyAlignment="1">
      <x:alignment horizontal="left" vertical="center"/>
    </x:xf>
    <x:xf numFmtId="0" fontId="1" fillId="8" borderId="5" xfId="0" applyNumberFormat="1" applyFont="1" applyFill="1" applyBorder="1" applyAlignment="1">
      <x:alignment horizontal="left" vertical="center"/>
    </x:xf>
    <x:xf numFmtId="0" fontId="1" fillId="9" borderId="0" xfId="0" applyNumberFormat="1" applyFont="1" applyFill="1" applyBorder="1" applyAlignment="1">
      <x:alignment horizontal="left" vertical="center"/>
    </x:xf>
    <x:xf numFmtId="0" fontId="6" fillId="9" borderId="0" xfId="0" applyNumberFormat="1" applyFont="1" applyFill="1" applyBorder="1" applyAlignment="1">
      <x:alignment horizontal="left" vertical="center"/>
    </x:xf>
    <x:xf numFmtId="0" fontId="6" fillId="9" borderId="9" xfId="0" applyNumberFormat="1" applyFont="1" applyFill="1" applyBorder="1" applyAlignment="1">
      <x:alignment horizontal="left" vertical="center"/>
    </x:xf>
    <x:xf numFmtId="0" fontId="6" fillId="9" borderId="10" xfId="0" applyNumberFormat="1" applyFont="1" applyFill="1" applyBorder="1" applyAlignment="1">
      <x:alignment horizontal="left" vertical="center"/>
    </x:xf>
    <x:xf numFmtId="0" fontId="6" fillId="9" borderId="7" xfId="0" applyNumberFormat="1" applyFont="1" applyFill="1" applyBorder="1" applyAlignment="1">
      <x:alignment horizontal="left" vertical="center"/>
    </x:xf>
    <x:xf numFmtId="0" fontId="6" fillId="9" borderId="11" xfId="0" applyNumberFormat="1" applyFont="1" applyFill="1" applyBorder="1" applyAlignment="1">
      <x:alignment horizontal="left" vertical="center"/>
    </x:xf>
    <x:xf numFmtId="0" fontId="6" fillId="9" borderId="12" xfId="0" applyNumberFormat="1" applyFont="1" applyFill="1" applyBorder="1" applyAlignment="1">
      <x:alignment horizontal="left" vertical="center"/>
    </x:xf>
    <x:xf numFmtId="0" fontId="6" fillId="9" borderId="3" xfId="0" applyNumberFormat="1" applyFont="1" applyFill="1" applyBorder="1" applyAlignment="1">
      <x:alignment horizontal="left" vertical="center"/>
    </x:xf>
    <x:xf numFmtId="0" fontId="6" fillId="9" borderId="13" xfId="0" applyNumberFormat="1" applyFont="1" applyFill="1" applyBorder="1" applyAlignment="1">
      <x:alignment horizontal="left" vertical="center"/>
    </x:xf>
    <x:xf numFmtId="0" fontId="6" fillId="9" borderId="1" xfId="0" applyNumberFormat="1" applyFont="1" applyFill="1" applyBorder="1" applyAlignment="1">
      <x:alignment horizontal="left" vertical="center"/>
    </x:xf>
    <x:xf numFmtId="0" fontId="6" fillId="9" borderId="9" xfId="0" applyNumberFormat="1" applyFont="1" applyFill="1" applyBorder="1" applyAlignment="1">
      <x:alignment horizontal="left" vertical="center" wrapText="1"/>
    </x:xf>
    <x:xf numFmtId="0" fontId="6" fillId="9" borderId="10" xfId="0" applyNumberFormat="1" applyFont="1" applyFill="1" applyBorder="1" applyAlignment="1">
      <x:alignment horizontal="left" vertical="center" wrapText="1"/>
    </x:xf>
    <x:xf numFmtId="0" fontId="6" fillId="9" borderId="7" xfId="0" applyNumberFormat="1" applyFont="1" applyFill="1" applyBorder="1" applyAlignment="1">
      <x:alignment horizontal="left" vertical="center" wrapText="1"/>
    </x:xf>
    <x:xf numFmtId="0" fontId="6" fillId="9" borderId="11" xfId="0" applyNumberFormat="1" applyFont="1" applyFill="1" applyBorder="1" applyAlignment="1">
      <x:alignment horizontal="left" vertical="center" wrapText="1"/>
    </x:xf>
    <x:xf numFmtId="0" fontId="6" fillId="9" borderId="0" xfId="0" applyNumberFormat="1" applyFont="1" applyFill="1" applyBorder="1" applyAlignment="1">
      <x:alignment horizontal="left" vertical="center" wrapText="1"/>
    </x:xf>
    <x:xf numFmtId="0" fontId="6" fillId="9" borderId="12" xfId="0" applyNumberFormat="1" applyFont="1" applyFill="1" applyBorder="1" applyAlignment="1">
      <x:alignment horizontal="left" vertical="center" wrapText="1"/>
    </x:xf>
    <x:xf numFmtId="0" fontId="6" fillId="9" borderId="3" xfId="0" applyNumberFormat="1" applyFont="1" applyFill="1" applyBorder="1" applyAlignment="1">
      <x:alignment horizontal="left" vertical="center" wrapText="1"/>
    </x:xf>
    <x:xf numFmtId="0" fontId="6" fillId="9" borderId="13" xfId="0" applyNumberFormat="1" applyFont="1" applyFill="1" applyBorder="1" applyAlignment="1">
      <x:alignment horizontal="left" vertical="center" wrapText="1"/>
    </x:xf>
    <x:xf numFmtId="0" fontId="6" fillId="9" borderId="1" xfId="0" applyNumberFormat="1" applyFont="1" applyFill="1" applyBorder="1" applyAlignment="1">
      <x:alignment horizontal="left" vertical="center" wrapText="1"/>
    </x:xf>
    <x:xf numFmtId="0" fontId="5" fillId="6" borderId="5" xfId="0" applyNumberFormat="1" applyFont="1" applyFill="1" applyBorder="1" applyAlignment="1">
      <x:alignment horizontal="left" vertical="center" wrapText="1"/>
    </x:xf>
    <x:xf numFmtId="0" fontId="7" fillId="7" borderId="0" xfId="0" applyNumberFormat="1" applyFont="1" applyFill="1" applyBorder="1" applyAlignment="1">
      <x:alignment horizontal="left" vertical="center"/>
    </x:xf>
    <x:xf numFmtId="0" fontId="7" fillId="7" borderId="5" xfId="0" applyNumberFormat="1" applyFont="1" applyFill="1" applyBorder="1" applyAlignment="1">
      <x:alignment horizontal="left" vertical="center"/>
    </x:xf>
    <x:xf numFmtId="0" fontId="7" fillId="7" borderId="5" xfId="0" applyNumberFormat="1" applyFont="1" applyFill="1" applyBorder="1" applyAlignment="1">
      <x:alignment horizontal="left" vertical="center" wrapText="1"/>
    </x:xf>
    <x:xf numFmtId="200" fontId="1" fillId="8" borderId="5" xfId="0" applyNumberFormat="1" applyFont="1" applyFill="1" applyBorder="1" applyAlignment="1">
      <x:alignment horizontal="left" vertical="center"/>
    </x:xf>
    <x:xf numFmtId="201" fontId="1" fillId="8" borderId="5" xfId="0" applyNumberFormat="1" applyFont="1" applyFill="1" applyBorder="1" applyAlignment="1">
      <x:alignment horizontal="left" vertical="center"/>
    </x:xf>
    <x:xf numFmtId="0" fontId="8" fillId="4" borderId="0" xfId="0" applyNumberFormat="1" applyFont="1" applyFill="1" applyBorder="1" applyAlignment="1">
      <x:alignment horizontal="left" vertical="center"/>
    </x:xf>
    <x:xf numFmtId="0" fontId="8" fillId="4" borderId="5" xfId="0" applyNumberFormat="1" applyFont="1" applyFill="1" applyBorder="1" applyAlignment="1">
      <x:alignment horizontal="left" vertical="center"/>
    </x:xf>
    <x:xf numFmtId="0" fontId="8" fillId="4" borderId="5" xfId="0" applyNumberFormat="1" applyFont="1" applyFill="1" applyBorder="1" applyAlignment="1">
      <x:alignment horizontal="left" vertical="center" wrapText="1"/>
    </x:xf>
    <x:xf numFmtId="0" fontId="8" fillId="4" borderId="5" xfId="0" applyNumberFormat="1" applyFont="1" applyFill="1" applyBorder="1" applyAlignment="1">
      <x:alignment horizontal="center" vertical="center" wrapText="1"/>
    </x:xf>
    <x:xf numFmtId="0" fontId="1" fillId="8" borderId="5" xfId="0" applyNumberFormat="1" applyFont="1" applyFill="1" applyBorder="1" applyAlignment="1">
      <x:alignment horizontal="left" vertical="center" wrapText="1"/>
    </x:xf>
    <x:xf numFmtId="0" fontId="1" fillId="6" borderId="5" xfId="0" applyNumberFormat="1" applyFont="1" applyFill="1" applyBorder="1" applyAlignment="1">
      <x:alignment horizontal="left" vertical="center"/>
    </x:xf>
    <x:xf numFmtId="0" fontId="1" fillId="6" borderId="5" xfId="0" applyNumberFormat="1" applyFont="1" applyFill="1" applyBorder="1" applyAlignment="1">
      <x:alignment horizontal="left" vertical="center" wrapText="1"/>
    </x:xf>
    <x:xf numFmtId="0" fontId="1" fillId="8" borderId="5" xfId="0" applyNumberFormat="1" applyFont="1" applyFill="1" applyBorder="1" applyAlignment="1">
      <x:alignment horizontal="center" vertical="center"/>
    </x:xf>
    <x:xf numFmtId="0" fontId="1" fillId="6" borderId="5" xfId="0" applyNumberFormat="1" applyFont="1" applyFill="1" applyBorder="1" applyAlignment="1">
      <x:alignment horizontal="center" vertical="center"/>
    </x:xf>
    <x:xf numFmtId="200" fontId="1" fillId="8" borderId="5" xfId="0" applyNumberFormat="1" applyFont="1" applyFill="1" applyBorder="1" applyAlignment="1">
      <x:alignment horizontal="center" vertical="center"/>
    </x:xf>
    <x:xf numFmtId="202" fontId="1" fillId="8" borderId="5" xfId="0" applyNumberFormat="1" applyFont="1" applyFill="1" applyBorder="1" applyAlignment="1">
      <x:alignment horizontal="center" vertical="center"/>
    </x:xf>
    <x:xf numFmtId="203" fontId="1" fillId="6" borderId="5" xfId="0" applyNumberFormat="1" applyFont="1" applyFill="1" applyBorder="1" applyAlignment="1">
      <x:alignment horizontal="center" vertical="center"/>
    </x:xf>
    <x:xf numFmtId="201" fontId="1" fillId="6" borderId="5" xfId="0" applyNumberFormat="1" applyFont="1" applyFill="1" applyBorder="1" applyAlignment="1">
      <x:alignment horizontal="center" vertical="center"/>
    </x:xf>
    <x:xf numFmtId="0" fontId="1" fillId="6" borderId="5" xfId="0" applyNumberFormat="1" applyFont="1" applyFill="1" applyBorder="1" applyAlignment="1">
      <x:alignment horizontal="right" vertical="center"/>
    </x:xf>
    <x:xf numFmtId="204" fontId="1" fillId="8" borderId="5" xfId="0" applyNumberFormat="1" applyFont="1" applyFill="1" applyBorder="1" applyAlignment="1">
      <x:alignment horizontal="left" vertical="center" wrapText="1"/>
    </x:xf>
    <x:xf numFmtId="203" fontId="1" fillId="8" borderId="5" xfId="0" applyNumberFormat="1" applyFont="1" applyFill="1" applyBorder="1" applyAlignment="1">
      <x:alignment horizontal="left" vertical="center" wrapText="1"/>
    </x:xf>
    <x:xf numFmtId="202" fontId="1" fillId="8" borderId="5" xfId="0" applyNumberFormat="1" applyFont="1" applyFill="1" applyBorder="1" applyAlignment="1">
      <x:alignment horizontal="left" vertical="center" wrapText="1"/>
    </x:xf>
    <x:xf numFmtId="203" fontId="1" fillId="6" borderId="5" xfId="0" applyNumberFormat="1" applyFont="1" applyFill="1" applyBorder="1" applyAlignment="1">
      <x:alignment horizontal="right" vertical="center"/>
    </x:xf>
    <x:xf numFmtId="0" fontId="8" fillId="4" borderId="6" xfId="0" applyNumberFormat="1" applyFont="1" applyFill="1" applyBorder="1" applyAlignment="1">
      <x:alignment horizontal="left" vertical="center"/>
    </x:xf>
    <x:xf numFmtId="0" fontId="8" fillId="4" borderId="4" xfId="0" applyNumberFormat="1" applyFont="1" applyFill="1" applyBorder="1" applyAlignment="1">
      <x:alignment horizontal="left" vertical="center"/>
    </x:xf>
    <x:xf numFmtId="0" fontId="8" fillId="4" borderId="6" xfId="0" applyNumberFormat="1" applyFont="1" applyFill="1" applyBorder="1" applyAlignment="1">
      <x:alignment horizontal="left" vertical="center" wrapText="1"/>
    </x:xf>
    <x:xf numFmtId="0" fontId="8" fillId="4" borderId="4" xfId="0" applyNumberFormat="1" applyFont="1" applyFill="1" applyBorder="1" applyAlignment="1">
      <x:alignment horizontal="left" vertical="center" wrapText="1"/>
    </x:xf>
    <x:xf numFmtId="0" fontId="8" fillId="4" borderId="6" xfId="0" applyNumberFormat="1" applyFont="1" applyFill="1" applyBorder="1" applyAlignment="1">
      <x:alignment horizontal="center" vertical="center" wrapText="1"/>
    </x:xf>
    <x:xf numFmtId="0" fontId="8" fillId="4" borderId="4" xfId="0" applyNumberFormat="1" applyFont="1" applyFill="1" applyBorder="1" applyAlignment="1">
      <x:alignment horizontal="center" vertical="center" wrapText="1"/>
    </x:xf>
    <x:xf numFmtId="0" fontId="9" fillId="6" borderId="0" xfId="0" applyNumberFormat="1" applyFont="1" applyFill="1" applyBorder="1" applyAlignment="1">
      <x:alignment horizontal="left" vertical="center"/>
    </x:xf>
    <x:xf numFmtId="0" fontId="9" fillId="6" borderId="9" xfId="0" applyNumberFormat="1" applyFont="1" applyFill="1" applyBorder="1" applyAlignment="1">
      <x:alignment horizontal="left" vertical="center"/>
    </x:xf>
    <x:xf numFmtId="0" fontId="9" fillId="6" borderId="7" xfId="0" applyNumberFormat="1" applyFont="1" applyFill="1" applyBorder="1" applyAlignment="1">
      <x:alignment horizontal="left" vertical="center"/>
    </x:xf>
    <x:xf numFmtId="0" fontId="9" fillId="6" borderId="3" xfId="0" applyNumberFormat="1" applyFont="1" applyFill="1" applyBorder="1" applyAlignment="1">
      <x:alignment horizontal="left" vertical="center"/>
    </x:xf>
    <x:xf numFmtId="0" fontId="9" fillId="6" borderId="1" xfId="0" applyNumberFormat="1" applyFont="1" applyFill="1" applyBorder="1" applyAlignment="1">
      <x:alignment horizontal="left" vertical="center"/>
    </x:xf>
    <x:xf numFmtId="201" fontId="9" fillId="6" borderId="9" xfId="0" applyNumberFormat="1" applyFont="1" applyFill="1" applyBorder="1" applyAlignment="1">
      <x:alignment horizontal="left" vertical="center"/>
    </x:xf>
    <x:xf numFmtId="201" fontId="9" fillId="6" borderId="7" xfId="0" applyNumberFormat="1" applyFont="1" applyFill="1" applyBorder="1" applyAlignment="1">
      <x:alignment horizontal="left" vertical="center"/>
    </x:xf>
    <x:xf numFmtId="201" fontId="9" fillId="6" borderId="3" xfId="0" applyNumberFormat="1" applyFont="1" applyFill="1" applyBorder="1" applyAlignment="1">
      <x:alignment horizontal="left" vertical="center"/>
    </x:xf>
    <x:xf numFmtId="201" fontId="9" fillId="6" borderId="1" xfId="0" applyNumberFormat="1" applyFont="1" applyFill="1" applyBorder="1" applyAlignment="1">
      <x:alignment horizontal="left" vertical="center"/>
    </x:xf>
    <x:xf numFmtId="201" fontId="9" fillId="6" borderId="9" xfId="0" applyNumberFormat="1" applyFont="1" applyFill="1" applyBorder="1" applyAlignment="1">
      <x:alignment horizontal="center" vertical="center"/>
    </x:xf>
    <x:xf numFmtId="201" fontId="9" fillId="6" borderId="7" xfId="0" applyNumberFormat="1" applyFont="1" applyFill="1" applyBorder="1" applyAlignment="1">
      <x:alignment horizontal="center" vertical="center"/>
    </x:xf>
    <x:xf numFmtId="201" fontId="9" fillId="6" borderId="3" xfId="0" applyNumberFormat="1" applyFont="1" applyFill="1" applyBorder="1" applyAlignment="1">
      <x:alignment horizontal="center" vertical="center"/>
    </x:xf>
    <x:xf numFmtId="201" fontId="9" fillId="6" borderId="1" xfId="0" applyNumberFormat="1" applyFont="1" applyFill="1" applyBorder="1" applyAlignment="1">
      <x:alignment horizontal="center" vertical="center"/>
    </x:xf>
    <x:xf numFmtId="203" fontId="9" fillId="6" borderId="9" xfId="0" applyNumberFormat="1" applyFont="1" applyFill="1" applyBorder="1" applyAlignment="1">
      <x:alignment horizontal="left" vertical="center"/>
    </x:xf>
    <x:xf numFmtId="203" fontId="9" fillId="6" borderId="7" xfId="0" applyNumberFormat="1" applyFont="1" applyFill="1" applyBorder="1" applyAlignment="1">
      <x:alignment horizontal="left" vertical="center"/>
    </x:xf>
    <x:xf numFmtId="203" fontId="9" fillId="6" borderId="3" xfId="0" applyNumberFormat="1" applyFont="1" applyFill="1" applyBorder="1" applyAlignment="1">
      <x:alignment horizontal="left" vertical="center"/>
    </x:xf>
    <x:xf numFmtId="203" fontId="9" fillId="6" borderId="1" xfId="0" applyNumberFormat="1" applyFont="1" applyFill="1" applyBorder="1" applyAlignment="1">
      <x:alignment horizontal="left" vertical="center"/>
    </x:xf>
    <x:xf numFmtId="203" fontId="9" fillId="6" borderId="9" xfId="0" applyNumberFormat="1" applyFont="1" applyFill="1" applyBorder="1" applyAlignment="1">
      <x:alignment horizontal="center" vertical="center"/>
    </x:xf>
    <x:xf numFmtId="203" fontId="9" fillId="6" borderId="7" xfId="0" applyNumberFormat="1" applyFont="1" applyFill="1" applyBorder="1" applyAlignment="1">
      <x:alignment horizontal="center" vertical="center"/>
    </x:xf>
    <x:xf numFmtId="203" fontId="9" fillId="6" borderId="3" xfId="0" applyNumberFormat="1" applyFont="1" applyFill="1" applyBorder="1" applyAlignment="1">
      <x:alignment horizontal="center" vertical="center"/>
    </x:xf>
    <x:xf numFmtId="203" fontId="9" fillId="6" borderId="1" xfId="0" applyNumberFormat="1" applyFont="1" applyFill="1" applyBorder="1" applyAlignment="1">
      <x:alignment horizontal="center" vertical="center"/>
    </x:xf>
    <x:xf numFmtId="202" fontId="9" fillId="6" borderId="9" xfId="0" applyNumberFormat="1" applyFont="1" applyFill="1" applyBorder="1" applyAlignment="1">
      <x:alignment horizontal="left" vertical="center"/>
    </x:xf>
    <x:xf numFmtId="202" fontId="9" fillId="6" borderId="7" xfId="0" applyNumberFormat="1" applyFont="1" applyFill="1" applyBorder="1" applyAlignment="1">
      <x:alignment horizontal="left" vertical="center"/>
    </x:xf>
    <x:xf numFmtId="202" fontId="9" fillId="6" borderId="3" xfId="0" applyNumberFormat="1" applyFont="1" applyFill="1" applyBorder="1" applyAlignment="1">
      <x:alignment horizontal="left" vertical="center"/>
    </x:xf>
    <x:xf numFmtId="202" fontId="9" fillId="6" borderId="1" xfId="0" applyNumberFormat="1" applyFont="1" applyFill="1" applyBorder="1" applyAlignment="1">
      <x:alignment horizontal="left" vertical="center"/>
    </x:xf>
    <x:xf numFmtId="202" fontId="9" fillId="6" borderId="9" xfId="0" applyNumberFormat="1" applyFont="1" applyFill="1" applyBorder="1" applyAlignment="1">
      <x:alignment horizontal="center" vertical="center"/>
    </x:xf>
    <x:xf numFmtId="202" fontId="9" fillId="6" borderId="7" xfId="0" applyNumberFormat="1" applyFont="1" applyFill="1" applyBorder="1" applyAlignment="1">
      <x:alignment horizontal="center" vertical="center"/>
    </x:xf>
    <x:xf numFmtId="202" fontId="9" fillId="6" borderId="3" xfId="0" applyNumberFormat="1" applyFont="1" applyFill="1" applyBorder="1" applyAlignment="1">
      <x:alignment horizontal="center" vertical="center"/>
    </x:xf>
    <x:xf numFmtId="202" fontId="9" fillId="6" borderId="1" xfId="0" applyNumberFormat="1" applyFont="1" applyFill="1" applyBorder="1" applyAlignment="1">
      <x:alignment horizontal="center" vertical="center"/>
    </x:xf>
    <x:xf numFmtId="0" fontId="1" fillId="0" borderId="5" xfId="0" applyNumberFormat="1" applyFont="1" applyFill="1" applyBorder="1" applyAlignment="1">
      <x:alignment horizontal="left" vertical="center"/>
    </x:xf>
    <x:xf numFmtId="203" fontId="1" fillId="0" borderId="5" xfId="0" applyNumberFormat="1" applyFont="1" applyFill="1" applyBorder="1" applyAlignment="1">
      <x:alignment horizontal="left" vertical="center"/>
    </x:xf>
    <x:xf numFmtId="205" fontId="1" fillId="0" borderId="5" xfId="0" applyNumberFormat="1" applyFont="1" applyFill="1" applyBorder="1" applyAlignment="1">
      <x:alignment horizontal="left" vertical="center"/>
    </x:xf>
    <x:xf numFmtId="0" fontId="1" fillId="10" borderId="0" xfId="0" applyNumberFormat="1" applyFont="1" applyFill="1" applyBorder="1" applyAlignment="1">
      <x:alignment horizontal="left" vertical="center"/>
    </x:xf>
    <x:xf numFmtId="0" fontId="10" fillId="10" borderId="0" xfId="0" applyNumberFormat="1" applyFont="1" applyFill="1" applyBorder="1" applyAlignment="1">
      <x:alignment horizontal="left" vertical="center"/>
    </x:xf>
    <x:xf numFmtId="0" fontId="10" fillId="10" borderId="14" xfId="0" applyNumberFormat="1" applyFont="1" applyFill="1" applyBorder="1" applyAlignment="1">
      <x:alignment horizontal="left" vertical="center"/>
    </x:xf>
    <x:xf numFmtId="0" fontId="10" fillId="10" borderId="15" xfId="0" applyNumberFormat="1" applyFont="1" applyFill="1" applyBorder="1" applyAlignment="1">
      <x:alignment horizontal="left" vertical="center"/>
    </x:xf>
    <x:xf numFmtId="0" fontId="10" fillId="10" borderId="16" xfId="0" applyNumberFormat="1" applyFont="1" applyFill="1" applyBorder="1" applyAlignment="1">
      <x:alignment horizontal="left" vertical="center"/>
    </x:xf>
    <x:xf numFmtId="0" fontId="10" fillId="10" borderId="17" xfId="0" applyNumberFormat="1" applyFont="1" applyFill="1" applyBorder="1" applyAlignment="1">
      <x:alignment horizontal="left" vertical="center"/>
    </x:xf>
    <x:xf numFmtId="0" fontId="10" fillId="10" borderId="18" xfId="0" applyNumberFormat="1" applyFont="1" applyFill="1" applyBorder="1" applyAlignment="1">
      <x:alignment horizontal="left" vertical="center"/>
    </x:xf>
    <x:xf numFmtId="0" fontId="10" fillId="10" borderId="19" xfId="0" applyNumberFormat="1" applyFont="1" applyFill="1" applyBorder="1" applyAlignment="1">
      <x:alignment horizontal="left" vertical="center"/>
    </x:xf>
    <x:xf numFmtId="0" fontId="10" fillId="10" borderId="20" xfId="0" applyNumberFormat="1" applyFont="1" applyFill="1" applyBorder="1" applyAlignment="1">
      <x:alignment horizontal="left" vertical="center"/>
    </x:xf>
    <x:xf numFmtId="0" fontId="10" fillId="10" borderId="21" xfId="0" applyNumberFormat="1" applyFont="1" applyFill="1" applyBorder="1" applyAlignment="1">
      <x:alignment horizontal="left" vertical="center"/>
    </x:xf>
    <x:xf numFmtId="0" fontId="10" fillId="10" borderId="14" xfId="0" applyNumberFormat="1" applyFont="1" applyFill="1" applyBorder="1" applyAlignment="1">
      <x:alignment horizontal="left" vertical="center" wrapText="1"/>
    </x:xf>
    <x:xf numFmtId="0" fontId="10" fillId="10" borderId="15" xfId="0" applyNumberFormat="1" applyFont="1" applyFill="1" applyBorder="1" applyAlignment="1">
      <x:alignment horizontal="left" vertical="center" wrapText="1"/>
    </x:xf>
    <x:xf numFmtId="0" fontId="10" fillId="10" borderId="16" xfId="0" applyNumberFormat="1" applyFont="1" applyFill="1" applyBorder="1" applyAlignment="1">
      <x:alignment horizontal="left" vertical="center" wrapText="1"/>
    </x:xf>
    <x:xf numFmtId="0" fontId="10" fillId="10" borderId="17" xfId="0" applyNumberFormat="1" applyFont="1" applyFill="1" applyBorder="1" applyAlignment="1">
      <x:alignment horizontal="left" vertical="center" wrapText="1"/>
    </x:xf>
    <x:xf numFmtId="0" fontId="10" fillId="10" borderId="0" xfId="0" applyNumberFormat="1" applyFont="1" applyFill="1" applyBorder="1" applyAlignment="1">
      <x:alignment horizontal="left" vertical="center" wrapText="1"/>
    </x:xf>
    <x:xf numFmtId="0" fontId="10" fillId="10" borderId="18" xfId="0" applyNumberFormat="1" applyFont="1" applyFill="1" applyBorder="1" applyAlignment="1">
      <x:alignment horizontal="left" vertical="center" wrapText="1"/>
    </x:xf>
    <x:xf numFmtId="0" fontId="10" fillId="10" borderId="19" xfId="0" applyNumberFormat="1" applyFont="1" applyFill="1" applyBorder="1" applyAlignment="1">
      <x:alignment horizontal="left" vertical="center" wrapText="1"/>
    </x:xf>
    <x:xf numFmtId="0" fontId="10" fillId="10" borderId="20" xfId="0" applyNumberFormat="1" applyFont="1" applyFill="1" applyBorder="1" applyAlignment="1">
      <x:alignment horizontal="left" vertical="center" wrapText="1"/>
    </x:xf>
    <x:xf numFmtId="0" fontId="10" fillId="10" borderId="2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7">
    <x:dxf>
      <x:font>
        <x:b/>
        <x:color rgb="FFB42318"/>
      </x:font>
      <x:fill>
        <x:patternFill patternType="solid">
          <x:bgColor rgb="FFFDE7E4"/>
        </x:patternFill>
      </x:fill>
    </x:dxf>
    <x:dxf>
      <x:font>
        <x:b/>
        <x:color rgb="FFB42318"/>
      </x:font>
      <x:fill>
        <x:patternFill patternType="solid">
          <x:bgColor rgb="FFFDE7E4"/>
        </x:patternFill>
      </x:fill>
    </x:dxf>
    <x:dxf>
      <x:font>
        <x:b/>
        <x:color rgb="FFB42318"/>
      </x:font>
      <x:fill>
        <x:patternFill patternType="solid">
          <x:bgColor rgb="FFFDE7E4"/>
        </x:patternFill>
      </x:fill>
    </x:dxf>
    <x:dxf>
      <x:font>
        <x:b/>
        <x:color rgb="FF8A5A00"/>
      </x:font>
      <x:fill>
        <x:patternFill patternType="solid">
          <x:bgColor rgb="FFFFF1CF"/>
        </x:patternFill>
      </x:fill>
    </x:dxf>
    <x:dxf>
      <x:font>
        <x:b/>
        <x:color rgb="FFB42318"/>
      </x:font>
      <x:fill>
        <x:patternFill patternType="solid">
          <x:bgColor rgb="FFFDE7E4"/>
        </x:patternFill>
      </x:fill>
    </x:dxf>
    <x:dxf>
      <x:font>
        <x:b/>
        <x:color rgb="FF8A5A00"/>
      </x:font>
      <x:fill>
        <x:patternFill patternType="solid">
          <x:bgColor rgb="FFFFF1CF"/>
        </x:patternFill>
      </x:fill>
    </x:dxf>
    <x:dxf>
      <x:font>
        <x:color rgb="FF8A5A00"/>
      </x:font>
      <x:fill>
        <x:patternFill patternType="solid">
          <x:bgColor rgb="FFFFF1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4e16f727648c3" /><Relationship Type="http://schemas.openxmlformats.org/officeDocument/2006/relationships/theme" Target="/xl/theme/theme1.xml" Id="R6735afcc104c4137" /><Relationship Type="http://schemas.openxmlformats.org/officeDocument/2006/relationships/sharedStrings" Target="/xl/sharedStrings.xml" Id="R1aa10e86d4eb4a61" /><Relationship Type="http://schemas.openxmlformats.org/officeDocument/2006/relationships/worksheet" Target="/xl/worksheets/sheet1.xml" Id="R58189986a17d420a" /><Relationship Type="http://schemas.openxmlformats.org/officeDocument/2006/relationships/worksheet" Target="/xl/worksheets/sheet2.xml" Id="R8ccc0e9437c14b73" /><Relationship Type="http://schemas.openxmlformats.org/officeDocument/2006/relationships/worksheet" Target="/xl/worksheets/sheet3.xml" Id="Rf14de9264b384b7d" /><Relationship Type="http://schemas.openxmlformats.org/officeDocument/2006/relationships/worksheet" Target="/xl/worksheets/sheet4.xml" Id="R108216c442244092" /><Relationship Type="http://schemas.openxmlformats.org/officeDocument/2006/relationships/worksheet" Target="/xl/worksheets/sheet5.xml" Id="Ra667e2795907499e" /><Relationship Type="http://schemas.openxmlformats.org/officeDocument/2006/relationships/worksheet" Target="/xl/worksheets/sheet6.xml" Id="R6ab83d16a39e4f1f" /><Relationship Type="http://schemas.openxmlformats.org/officeDocument/2006/relationships/worksheet" Target="/xl/worksheets/sheet7.xml" Id="Rec168bb5b2a0438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3bf2034034a4702" /><Relationship Type="http://schemas.openxmlformats.org/officeDocument/2006/relationships/chart" Target="/xl/drawings/charts/chart2.xml" Id="R15e275acca57455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Documentos por estado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Cantidad</c:v>
          </c:tx>
          <c:cat>
            <c:strRef>
              <c:f>'PANEL-DE-CONTROL'!$A$15:$A$22</c:f>
              <c:strCache>
                <c:ptCount val="0"/>
              </c:strCache>
            </c:strRef>
          </c:cat>
          <c:val>
            <c:numRef>
              <c:f>'PANEL-DE-CONTROL'!$B$15:$B$22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Valor cotizado por tipo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Valor</c:v>
          </c:tx>
          <c:cat>
            <c:strRef>
              <c:f>'PANEL-DE-CONTROL'!$D$15:$D$17</c:f>
              <c:strCache>
                <c:ptCount val="0"/>
              </c:strCache>
            </c:strRef>
          </c:cat>
          <c:val>
            <c:numRef>
              <c:f>'PANEL-DE-CONTROL'!$E$15:$E$17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23</xdr:row>
      <xdr:rowOff>0</xdr:rowOff>
    </xdr:from>
    <xdr:to>
      <xdr:col>5</xdr:col>
      <xdr:colOff>0</xdr:colOff>
      <xdr:row>38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3bf2034034a4702"/>
        </a:graphicData>
      </a:graphic>
    </xdr:graphicFrame>
    <xdr:clientData/>
  </xdr:twoCellAnchor>
  <xdr:twoCellAnchor>
    <xdr:from>
      <xdr:col>5</xdr:col>
      <xdr:colOff>0</xdr:colOff>
      <xdr:row>23</xdr:row>
      <xdr:rowOff>0</xdr:rowOff>
    </xdr:from>
    <xdr:to>
      <xdr:col>10</xdr:col>
      <xdr:colOff>0</xdr:colOff>
      <xdr:row>38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5e275acca574554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lientsTableES" displayName="ClientsTableES" ref="A10:I110" headerRowCount="1" totalsRowCount="0" totalsRowShown="0">
  <x:autoFilter ref="A10:I110"/>
  <x:tableColumns count="9">
    <x:tableColumn id="1" name="ID de cliente"/>
    <x:tableColumn id="2" name="Empresa / Cliente"/>
    <x:tableColumn id="3" name="Contacto"/>
    <x:tableColumn id="4" name="Correo electrónico"/>
    <x:tableColumn id="5" name="Teléfono"/>
    <x:tableColumn id="6" name="Responsable"/>
    <x:tableColumn id="7" name="Segmento"/>
    <x:tableColumn id="8" name="País"/>
    <x:tableColumn id="9" name="Nota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QuotationsTableES" displayName="QuotationsTableES" ref="A10:V110" headerRowCount="1" totalsRowCount="0" totalsRowShown="0">
  <x:autoFilter ref="A10:V110"/>
  <x:tableColumns count="22">
    <x:tableColumn id="1" name="ID de cotización"/>
    <x:tableColumn id="2" name="ID de cliente"/>
    <x:tableColumn id="3" name="Empresa / Cliente"/>
    <x:tableColumn id="4" name="Fecha de emisión"/>
    <x:tableColumn id="5" name="Válida hasta"/>
    <x:tableColumn id="6" name="Responsable"/>
    <x:tableColumn id="7" name="Tipo de documento"/>
    <x:tableColumn id="8" name="Estado"/>
    <x:tableColumn id="9" name="Descuento %"/>
    <x:tableColumn id="10" name="Impuesto %"/>
    <x:tableColumn id="11" name="Subtotal"/>
    <x:tableColumn id="12" name="Importe descuento"/>
    <x:tableColumn id="13" name="Base imponible"/>
    <x:tableColumn id="14" name="Importe impuesto"/>
    <x:tableColumn id="15" name="Valor total"/>
    <x:tableColumn id="16" name="Días para vencer"/>
    <x:tableColumn id="17" name="Estado de vigencia"/>
    <x:tableColumn id="18" name="Próximo seguimiento"/>
    <x:tableColumn id="19" name="Estado del seguimiento"/>
    <x:tableColumn id="20" name="Alcance / Descripción"/>
    <x:tableColumn id="21" name="Próxima acción"/>
    <x:tableColumn id="22" name="Nota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LineItemsTableES" displayName="LineItemsTableES" ref="A10:I310" headerRowCount="1" totalsRowCount="0" totalsRowShown="0">
  <x:autoFilter ref="A10:I310"/>
  <x:tableColumns count="9">
    <x:tableColumn id="1" name="ID de cotización"/>
    <x:tableColumn id="2" name="Línea"/>
    <x:tableColumn id="3" name="Producto / Servicio"/>
    <x:tableColumn id="4" name="Descripción"/>
    <x:tableColumn id="5" name="Cantidad"/>
    <x:tableColumn id="6" name="Unidad"/>
    <x:tableColumn id="7" name="Precio unitario"/>
    <x:tableColumn id="8" name="Descuento de línea %"/>
    <x:tableColumn id="9" name="Importe de líne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bcef8e02b30d4a3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000785a1987540f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25049b9e9c7742d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5e07214b8320466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2" hidden="0" customWidth="1"/>
    <x:col min="3" max="3" width="4" hidden="0" customWidth="1"/>
    <x:col min="4" max="4" width="24" hidden="0" customWidth="1"/>
    <x:col min="5" max="5" width="13" hidden="0" customWidth="1"/>
    <x:col min="6" max="6" width="13" hidden="0" customWidth="1"/>
    <x:col min="7" max="7" width="13" hidden="0" customWidth="1"/>
    <x:col min="8" max="8" width="20" hidden="0" customWidth="1"/>
  </x:cols>
  <x:sheetData>
    <x:row r="1" ht="26" customHeight="1">
      <x:c r="A1" s="5" t="str">
        <x:v>Rastreador de cotizaciones y propuestas</x:v>
      </x:c>
      <x:c r="B1" s="5"/>
      <x:c r="C1" s="5"/>
      <x:c r="D1" s="5"/>
      <x:c r="E1" s="5"/>
      <x:c r="F1" s="5"/>
      <x:c r="G1" s="5"/>
      <x:c r="H1" s="5"/>
    </x:row>
    <x:row r="2" ht="26" customHeight="1">
      <x:c r="A2" s="5"/>
      <x:c r="B2" s="5"/>
      <x:c r="C2" s="5"/>
      <x:c r="D2" s="5"/>
      <x:c r="E2" s="5"/>
      <x:c r="F2" s="5"/>
      <x:c r="G2" s="5"/>
      <x:c r="H2" s="5"/>
    </x:row>
    <x:row r="3" ht="24" customHeight="1">
      <x:c r="A3" s="8" t="str">
        <x:v>Calcule importes auditables y mantenga visibles la vigencia, las decisiones y los seguimientos. | LSTB-PRODUCT-010 | v1.0.0 | ES</x:v>
      </x:c>
      <x:c r="B3" s="8"/>
      <x:c r="C3" s="8"/>
      <x:c r="D3" s="8"/>
      <x:c r="E3" s="8"/>
      <x:c r="F3" s="8"/>
      <x:c r="G3" s="8"/>
      <x:c r="H3" s="8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10" t="str">
        <x:v>INICIO RÁPIDO</x:v>
      </x:c>
      <x:c r="B5" s="10"/>
      <x:c r="C5" s="10"/>
      <x:c r="D5" s="10"/>
      <x:c r="E5" s="10"/>
      <x:c r="F5" s="10"/>
      <x:c r="G5" s="10"/>
      <x:c r="H5" s="10"/>
    </x:row>
    <x:row r="6">
      <x:c r="A6" s="3"/>
      <x:c r="B6" s="3"/>
      <x:c r="C6" s="3"/>
      <x:c r="D6" s="3"/>
      <x:c r="E6" s="3"/>
      <x:c r="F6" s="3"/>
      <x:c r="G6" s="3"/>
      <x:c r="H6" s="3"/>
    </x:row>
    <x:row r="7" ht="38" customHeight="1">
      <x:c r="A7" s="13" t="str">
        <x:v>1</x:v>
      </x:c>
      <x:c r="B7" s="16" t="str">
        <x:v>Revise CONFIGURACIÓN</x:v>
      </x:c>
      <x:c r="C7" s="16"/>
      <x:c r="D7" s="27" t="str">
        <x:v>Confirme empresa, fecha, moneda, plazos, responsables y listas.</x:v>
      </x:c>
      <x:c r="E7" s="28"/>
      <x:c r="F7" s="28"/>
      <x:c r="G7" s="28"/>
      <x:c r="H7" s="29"/>
    </x:row>
    <x:row r="8" ht="38" customHeight="1">
      <x:c r="A8" s="13" t="str">
        <x:v>2</x:v>
      </x:c>
      <x:c r="B8" s="16" t="str">
        <x:v>Mantenga CLIENTES</x:v>
      </x:c>
      <x:c r="C8" s="16"/>
      <x:c r="D8" s="30" t="str">
        <x:v>Registre cada cliente una vez y conserve estable su ID.</x:v>
      </x:c>
      <x:c r="E8" s="31"/>
      <x:c r="F8" s="31"/>
      <x:c r="G8" s="31"/>
      <x:c r="H8" s="32"/>
    </x:row>
    <x:row r="9" ht="38" customHeight="1">
      <x:c r="A9" s="13" t="str">
        <x:v>3</x:v>
      </x:c>
      <x:c r="B9" s="16" t="str">
        <x:v>Cree una cotización</x:v>
      </x:c>
      <x:c r="C9" s="16"/>
      <x:c r="D9" s="30" t="str">
        <x:v>Añada cabecera, vigencia, estado, descuento, impuesto y seguimiento.</x:v>
      </x:c>
      <x:c r="E9" s="31"/>
      <x:c r="F9" s="31"/>
      <x:c r="G9" s="31"/>
      <x:c r="H9" s="32"/>
    </x:row>
    <x:row r="10" ht="38" customHeight="1">
      <x:c r="A10" s="13" t="str">
        <x:v>4</x:v>
      </x:c>
      <x:c r="B10" s="16" t="str">
        <x:v>Añada PARTIDAS</x:v>
      </x:c>
      <x:c r="C10" s="16"/>
      <x:c r="D10" s="30" t="str">
        <x:v>Use el mismo ID en cada producto o servicio. Los totales pasan a COTIZACIONES.</x:v>
      </x:c>
      <x:c r="E10" s="31"/>
      <x:c r="F10" s="31"/>
      <x:c r="G10" s="31"/>
      <x:c r="H10" s="32"/>
    </x:row>
    <x:row r="11" ht="38" customHeight="1">
      <x:c r="A11" s="13" t="str">
        <x:v>5</x:v>
      </x:c>
      <x:c r="B11" s="16" t="str">
        <x:v>Revise decisiones</x:v>
      </x:c>
      <x:c r="C11" s="16"/>
      <x:c r="D11" s="33" t="str">
        <x:v>Use RESUMEN-COTIZACIONES y PANEL-DE-CONTROL para vigencia, aceptación y seguimientos.</x:v>
      </x:c>
      <x:c r="E11" s="34"/>
      <x:c r="F11" s="34"/>
      <x:c r="G11" s="34"/>
      <x:c r="H11" s="35"/>
    </x:row>
    <x:row r="12">
      <x:c r="A12" s="3"/>
      <x:c r="B12" s="3"/>
      <x:c r="C12" s="3"/>
      <x:c r="D12" s="3"/>
      <x:c r="E12" s="3"/>
      <x:c r="F12" s="3"/>
      <x:c r="G12" s="3"/>
      <x:c r="H12" s="3"/>
    </x:row>
    <x:row r="13">
      <x:c r="A13" s="3"/>
      <x:c r="B13" s="3"/>
      <x:c r="C13" s="3"/>
      <x:c r="D13" s="3"/>
      <x:c r="E13" s="3"/>
      <x:c r="F13" s="3"/>
      <x:c r="G13" s="3"/>
      <x:c r="H13" s="3"/>
    </x:row>
    <x:row r="14">
      <x:c r="A14" s="10" t="str">
        <x:v>GUÍA DE CELDAS</x:v>
      </x:c>
      <x:c r="B14" s="10"/>
      <x:c r="C14" s="10"/>
      <x:c r="D14" s="10"/>
      <x:c r="E14" s="10"/>
      <x:c r="F14" s="10"/>
      <x:c r="G14" s="10"/>
      <x:c r="H14" s="10"/>
    </x:row>
    <x:row r="15">
      <x:c r="A15" s="3"/>
      <x:c r="B15" s="3"/>
      <x:c r="C15" s="3"/>
      <x:c r="D15" s="3"/>
      <x:c r="E15" s="3"/>
      <x:c r="F15" s="3"/>
      <x:c r="G15" s="3"/>
      <x:c r="H15" s="3"/>
    </x:row>
    <x:row r="16">
      <x:c r="A16" s="36" t="str">
        <x:v>Celdas de entrada</x:v>
      </x:c>
      <x:c r="B16" s="36"/>
      <x:c r="C16" s="38" t="str">
        <x:v>Amarillo claro</x:v>
      </x:c>
      <x:c r="D16" s="38"/>
      <x:c r="E16" s="3"/>
      <x:c r="F16" s="3"/>
      <x:c r="G16" s="3"/>
      <x:c r="H16" s="3"/>
    </x:row>
    <x:row r="17">
      <x:c r="A17" s="36" t="str">
        <x:v>Fórmulas / resultados</x:v>
      </x:c>
      <x:c r="B17" s="36"/>
      <x:c r="C17" s="38" t="str">
        <x:v>Azul claro</x:v>
      </x:c>
      <x:c r="D17" s="38"/>
      <x:c r="E17" s="3"/>
      <x:c r="F17" s="3"/>
      <x:c r="G17" s="3"/>
      <x:c r="H17" s="3"/>
    </x:row>
    <x:row r="18">
      <x:c r="A18" s="36" t="str">
        <x:v>Avisos de atención</x:v>
      </x:c>
      <x:c r="B18" s="36"/>
      <x:c r="C18" s="38" t="str">
        <x:v>Ámbar o rojo</x:v>
      </x:c>
      <x:c r="D18" s="38"/>
      <x:c r="E18" s="3"/>
      <x:c r="F18" s="3"/>
      <x:c r="G18" s="3"/>
      <x:c r="H18" s="3"/>
    </x:row>
    <x:row r="19">
      <x:c r="A19" s="3"/>
      <x:c r="B19" s="3"/>
      <x:c r="C19" s="3"/>
      <x:c r="D19" s="3"/>
      <x:c r="E19" s="3"/>
      <x:c r="F19" s="3"/>
      <x:c r="G19" s="3"/>
      <x:c r="H19" s="3"/>
    </x:row>
    <x:row r="20">
      <x:c r="A20" s="3"/>
      <x:c r="B20" s="3"/>
      <x:c r="C20" s="3"/>
      <x:c r="D20" s="3"/>
      <x:c r="E20" s="3"/>
      <x:c r="F20" s="3"/>
      <x:c r="G20" s="3"/>
      <x:c r="H20" s="3"/>
    </x:row>
    <x:row r="21">
      <x:c r="A21" s="49" t="str">
        <x:v>Importante: utilice una sola moneda de informe por libro. El rastreador administra cotizaciones y propuestas; no envía documentos, crea facturas, cobra pagos ni sustituye un CRM o sistema contractual.</x:v>
      </x:c>
      <x:c r="B21" s="50"/>
      <x:c r="C21" s="50"/>
      <x:c r="D21" s="50"/>
      <x:c r="E21" s="50"/>
      <x:c r="F21" s="50"/>
      <x:c r="G21" s="50"/>
      <x:c r="H21" s="51"/>
    </x:row>
    <x:row r="22">
      <x:c r="A22" s="52"/>
      <x:c r="B22" s="53"/>
      <x:c r="C22" s="53"/>
      <x:c r="D22" s="53"/>
      <x:c r="E22" s="53"/>
      <x:c r="F22" s="53"/>
      <x:c r="G22" s="53"/>
      <x:c r="H22" s="54"/>
    </x:row>
    <x:row r="23">
      <x:c r="A23" s="55"/>
      <x:c r="B23" s="56"/>
      <x:c r="C23" s="56"/>
      <x:c r="D23" s="56"/>
      <x:c r="E23" s="56"/>
      <x:c r="F23" s="56"/>
      <x:c r="G23" s="56"/>
      <x:c r="H23" s="57"/>
    </x:row>
    <x:row r="24">
      <x:c r="A24" s="3"/>
      <x:c r="B24" s="3"/>
      <x:c r="C24" s="3"/>
      <x:c r="D24" s="3"/>
      <x:c r="E24" s="3"/>
      <x:c r="F24" s="3"/>
      <x:c r="G24" s="3"/>
      <x:c r="H24" s="3"/>
    </x:row>
  </x:sheetData>
  <x:mergeCells>
    <x:mergeCell ref="A1:H2"/>
    <x:mergeCell ref="A3:H3"/>
    <x:mergeCell ref="A5:H5"/>
    <x:mergeCell ref="B7:C7"/>
    <x:mergeCell ref="D7:H7"/>
    <x:mergeCell ref="B8:C8"/>
    <x:mergeCell ref="D8:H8"/>
    <x:mergeCell ref="B9:C9"/>
    <x:mergeCell ref="D9:H9"/>
    <x:mergeCell ref="B10:C10"/>
    <x:mergeCell ref="D10:H10"/>
    <x:mergeCell ref="B11:C11"/>
    <x:mergeCell ref="D11:H11"/>
    <x:mergeCell ref="A14:H14"/>
    <x:mergeCell ref="A16:B16"/>
    <x:mergeCell ref="C16:D16"/>
    <x:mergeCell ref="A17:B17"/>
    <x:mergeCell ref="C17:D17"/>
    <x:mergeCell ref="A18:B18"/>
    <x:mergeCell ref="C18:D18"/>
    <x:mergeCell ref="A21:H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23" hidden="0" customWidth="1"/>
    <x:col min="3" max="3" width="39" hidden="0" customWidth="1"/>
    <x:col min="4" max="4" width="18" hidden="0" customWidth="1"/>
    <x:col min="5" max="5" width="21" hidden="0" customWidth="1"/>
    <x:col min="6" max="6" width="20" hidden="0" customWidth="1"/>
    <x:col min="7" max="7" width="21" hidden="0" customWidth="1"/>
    <x:col min="8" max="8" width="17" hidden="0" customWidth="1"/>
    <x:col min="9" max="9" width="20" hidden="0" customWidth="1"/>
    <x:col min="10" max="10" width="22" hidden="0" customWidth="1"/>
  </x:cols>
  <x:sheetData>
    <x:row r="1" ht="26" customHeight="1">
      <x:c r="A1" s="5" t="str">
        <x:v>CONFIGURACIÓN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4" customHeight="1">
      <x:c r="A3" s="8" t="str">
        <x:v>Edite los controles amarillos y las listas visibles antes de sustituir los datos ficticios.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10" t="str">
        <x:v>CONTROLES DEL LIBRO</x:v>
      </x:c>
      <x:c r="B5" s="10"/>
      <x:c r="C5" s="10"/>
      <x:c r="D5" s="67" t="str">
        <x:v>Responsables</x:v>
      </x:c>
      <x:c r="E5" s="67" t="str">
        <x:v>Estados</x:v>
      </x:c>
      <x:c r="F5" s="67" t="str">
        <x:v>Tipos de documento</x:v>
      </x:c>
      <x:c r="G5" s="67" t="str">
        <x:v>Segmentos</x:v>
      </x:c>
      <x:c r="H5" s="67" t="str">
        <x:v>Unidades</x:v>
      </x:c>
      <x:c r="I5" s="67" t="str">
        <x:v>Resultados de vigencia</x:v>
      </x:c>
      <x:c r="J5" s="67" t="str">
        <x:v>Resultados de seguimiento</x:v>
      </x:c>
    </x:row>
    <x:row r="6" ht="25" customHeight="1">
      <x:c r="A6" s="58" t="str">
        <x:v>Nombre de la empresa</x:v>
      </x:c>
      <x:c r="B6" s="38" t="str">
        <x:v>Asesoría Estrella Norte</x:v>
      </x:c>
      <x:c r="C6" s="61" t="str">
        <x:v>Referencia general del libro.</x:v>
      </x:c>
      <x:c r="D6" s="68" t="str">
        <x:v>Maya Chen</x:v>
      </x:c>
      <x:c r="E6" s="68" t="str">
        <x:v>Borrador</x:v>
      </x:c>
      <x:c r="F6" s="68" t="str">
        <x:v>Cotización</x:v>
      </x:c>
      <x:c r="G6" s="68" t="str">
        <x:v>Comercio minorista</x:v>
      </x:c>
      <x:c r="H6" s="68" t="str">
        <x:v>Unidad</x:v>
      </x:c>
      <x:c r="I6" s="68" t="str">
        <x:v>Cerrada</x:v>
      </x:c>
      <x:c r="J6" s="68" t="str">
        <x:v>No requerido</x:v>
      </x:c>
    </x:row>
    <x:row r="7" ht="25" customHeight="1">
      <x:c r="A7" s="58" t="str">
        <x:v>Preparado por</x:v>
      </x:c>
      <x:c r="B7" s="38" t="str">
        <x:v>Equipo comercial</x:v>
      </x:c>
      <x:c r="C7" s="61" t="str">
        <x:v>Responsable o equipo general.</x:v>
      </x:c>
      <x:c r="D7" s="68" t="str">
        <x:v>Omar Hassan</x:v>
      </x:c>
      <x:c r="E7" s="68" t="str">
        <x:v>Enviada</x:v>
      </x:c>
      <x:c r="F7" s="68" t="str">
        <x:v>Propuesta</x:v>
      </x:c>
      <x:c r="G7" s="68" t="str">
        <x:v>Hostelería</x:v>
      </x:c>
      <x:c r="H7" s="68" t="str">
        <x:v>Hora</x:v>
      </x:c>
      <x:c r="I7" s="68" t="str">
        <x:v>Vencida</x:v>
      </x:c>
      <x:c r="J7" s="68" t="str">
        <x:v>Sin fecha</x:v>
      </x:c>
    </x:row>
    <x:row r="8" ht="25" customHeight="1">
      <x:c r="A8" s="58" t="str">
        <x:v>Fecha de análisis</x:v>
      </x:c>
      <x:c r="B8" s="62" t="n">
        <x:v>46239</x:v>
      </x:c>
      <x:c r="C8" s="61" t="str">
        <x:v>Controla vigencia y seguimiento.</x:v>
      </x:c>
      <x:c r="D8" s="68" t="str">
        <x:v>Lina Park</x:v>
      </x:c>
      <x:c r="E8" s="68" t="str">
        <x:v>Vista</x:v>
      </x:c>
      <x:c r="F8" s="68" t="str">
        <x:v>Estimación</x:v>
      </x:c>
      <x:c r="G8" s="68" t="str">
        <x:v>Servicios</x:v>
      </x:c>
      <x:c r="H8" s="68" t="str">
        <x:v>Día</x:v>
      </x:c>
      <x:c r="I8" s="68" t="str">
        <x:v>Próxima a vencer</x:v>
      </x:c>
      <x:c r="J8" s="68" t="str">
        <x:v>Vencido</x:v>
      </x:c>
    </x:row>
    <x:row r="9" ht="25" customHeight="1">
      <x:c r="A9" s="58" t="str">
        <x:v>Moneda de informe</x:v>
      </x:c>
      <x:c r="B9" s="38" t="str">
        <x:v>EUR</x:v>
      </x:c>
      <x:c r="C9" s="61" t="str">
        <x:v>Use una moneda para todos los importes.</x:v>
      </x:c>
      <x:c r="D9" s="68"/>
      <x:c r="E9" s="68" t="str">
        <x:v>Negociación</x:v>
      </x:c>
      <x:c r="F9" s="68"/>
      <x:c r="G9" s="68" t="str">
        <x:v>Manufactura</x:v>
      </x:c>
      <x:c r="H9" s="68" t="str">
        <x:v>Proyecto</x:v>
      </x:c>
      <x:c r="I9" s="68" t="str">
        <x:v>Vigente</x:v>
      </x:c>
      <x:c r="J9" s="68" t="str">
        <x:v>Vence hoy</x:v>
      </x:c>
    </x:row>
    <x:row r="10" ht="25" customHeight="1">
      <x:c r="A10" s="58" t="str">
        <x:v>Ventana de vencimiento (días)</x:v>
      </x:c>
      <x:c r="B10" s="63" t="n">
        <x:v>7</x:v>
      </x:c>
      <x:c r="C10" s="61" t="str">
        <x:v>Días antes del vencimiento para mostrar aviso.</x:v>
      </x:c>
      <x:c r="D10" s="68"/>
      <x:c r="E10" s="68" t="str">
        <x:v>Aceptada</x:v>
      </x:c>
      <x:c r="F10" s="68"/>
      <x:c r="G10" s="68" t="str">
        <x:v>Educación</x:v>
      </x:c>
      <x:c r="H10" s="68" t="str">
        <x:v>Mes</x:v>
      </x:c>
      <x:c r="I10" s="68" t="str">
        <x:v>Sin fecha</x:v>
      </x:c>
      <x:c r="J10" s="68" t="str">
        <x:v>Próximo</x:v>
      </x:c>
    </x:row>
    <x:row r="11" ht="25" customHeight="1">
      <x:c r="A11" s="58" t="str">
        <x:v>Ventana de seguimiento (días)</x:v>
      </x:c>
      <x:c r="B11" s="63" t="n">
        <x:v>7</x:v>
      </x:c>
      <x:c r="C11" s="61" t="str">
        <x:v>Días antes del seguimiento para mostrar aviso.</x:v>
      </x:c>
      <x:c r="D11" s="68"/>
      <x:c r="E11" s="68" t="str">
        <x:v>Rechazada</x:v>
      </x:c>
      <x:c r="F11" s="68"/>
      <x:c r="G11" s="68" t="str">
        <x:v>Eventos</x:v>
      </x:c>
      <x:c r="H11" s="68" t="str">
        <x:v>Paquete</x:v>
      </x:c>
      <x:c r="I11" s="68"/>
      <x:c r="J11" s="68" t="str">
        <x:v>Programado</x:v>
      </x:c>
    </x:row>
    <x:row r="12" ht="25" customHeight="1">
      <x:c r="A12" s="3"/>
      <x:c r="B12" s="3"/>
      <x:c r="C12" s="3"/>
      <x:c r="D12" s="68"/>
      <x:c r="E12" s="68" t="str">
        <x:v>Vencida</x:v>
      </x:c>
      <x:c r="F12" s="68"/>
      <x:c r="G12" s="68" t="str">
        <x:v>Logística</x:v>
      </x:c>
      <x:c r="H12" s="68"/>
      <x:c r="I12" s="68"/>
      <x:c r="J12" s="68"/>
    </x:row>
    <x:row r="13" ht="25" customHeight="1">
      <x:c r="A13" s="3"/>
      <x:c r="B13" s="3"/>
      <x:c r="C13" s="3"/>
      <x:c r="D13" s="68"/>
      <x:c r="E13" s="68" t="str">
        <x:v>Retirada</x:v>
      </x:c>
      <x:c r="F13" s="68"/>
      <x:c r="G13" s="68" t="str">
        <x:v>Salud</x:v>
      </x:c>
      <x:c r="H13" s="68"/>
      <x:c r="I13" s="68"/>
      <x:c r="J13" s="68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  <x:c r="J15" s="3"/>
    </x:row>
    <x:row r="16">
      <x:c r="A16" s="3"/>
      <x:c r="B16" s="3"/>
      <x:c r="C16" s="3"/>
      <x:c r="D16" s="3"/>
      <x:c r="E16" s="3"/>
      <x:c r="F16" s="3"/>
      <x:c r="G16" s="3"/>
      <x:c r="H16" s="3"/>
      <x:c r="I16" s="3"/>
      <x:c r="J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</x:row>
  </x:sheetData>
  <x:mergeCells>
    <x:mergeCell ref="A1:J2"/>
    <x:mergeCell ref="A3:J3"/>
    <x:mergeCell ref="A5:C5"/>
  </x:mergeCells>
  <x:dataValidations count="1">
    <x:dataValidation type="whole" operator="between" sqref="B10:B11">
      <x:formula1>0</x:formula1>
      <x:formula2>365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6" hidden="0" customWidth="1"/>
    <x:col min="3" max="3" width="20" hidden="0" customWidth="1"/>
    <x:col min="4" max="4" width="25" hidden="0" customWidth="1"/>
    <x:col min="5" max="5" width="18" hidden="0" customWidth="1"/>
    <x:col min="6" max="6" width="18" hidden="0" customWidth="1"/>
    <x:col min="7" max="7" width="22" hidden="0" customWidth="1"/>
    <x:col min="8" max="8" width="18" hidden="0" customWidth="1"/>
    <x:col min="9" max="9" width="31" hidden="0" customWidth="1"/>
  </x:cols>
  <x:sheetData>
    <x:row r="1" ht="26" customHeight="1">
      <x:c r="A1" s="5" t="str">
        <x:v>CLIENTES</x:v>
      </x:c>
      <x:c r="B1" s="5"/>
      <x:c r="C1" s="5"/>
      <x:c r="D1" s="5"/>
      <x:c r="E1" s="5"/>
      <x:c r="F1" s="5"/>
      <x:c r="G1" s="5"/>
      <x:c r="H1" s="5"/>
      <x:c r="I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</x:row>
    <x:row r="3" ht="24" customHeight="1">
      <x:c r="A3" s="8" t="str">
        <x:v>Introduzca un cliente por fila en las celdas amarillas. Utilice un ID único y estable.</x:v>
      </x:c>
      <x:c r="B3" s="8"/>
      <x:c r="C3" s="8"/>
      <x:c r="D3" s="8"/>
      <x:c r="E3" s="8"/>
      <x:c r="F3" s="8"/>
      <x:c r="G3" s="8"/>
      <x:c r="H3" s="8"/>
      <x:c r="I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</x:row>
    <x:row r="5">
      <x:c r="A5" s="53" t="str">
        <x:v>Los clientes alimentan la consulta de cotizaciones. No cambie el ID después de registrar documentos o partidas.</x:v>
      </x:c>
      <x:c r="B5" s="53"/>
      <x:c r="C5" s="53"/>
      <x:c r="D5" s="53"/>
      <x:c r="E5" s="53"/>
      <x:c r="F5" s="53"/>
      <x:c r="G5" s="53"/>
      <x:c r="H5" s="53"/>
      <x:c r="I5" s="53"/>
    </x:row>
    <x:row r="6">
      <x:c r="A6" s="3"/>
      <x:c r="B6" s="3"/>
      <x:c r="C6" s="3"/>
      <x:c r="D6" s="3"/>
      <x:c r="E6" s="3"/>
      <x:c r="F6" s="3"/>
      <x:c r="G6" s="3"/>
      <x:c r="H6" s="3"/>
      <x:c r="I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</x:row>
    <x:row r="10" ht="38" customHeight="1">
      <x:c r="A10" s="67" t="str">
        <x:v>ID de cliente</x:v>
      </x:c>
      <x:c r="B10" s="67" t="str">
        <x:v>Empresa / Cliente</x:v>
      </x:c>
      <x:c r="C10" s="67" t="str">
        <x:v>Contacto</x:v>
      </x:c>
      <x:c r="D10" s="67" t="str">
        <x:v>Correo electrónico</x:v>
      </x:c>
      <x:c r="E10" s="67" t="str">
        <x:v>Teléfono</x:v>
      </x:c>
      <x:c r="F10" s="67" t="str">
        <x:v>Responsable</x:v>
      </x:c>
      <x:c r="G10" s="67" t="str">
        <x:v>Segmento</x:v>
      </x:c>
      <x:c r="H10" s="67" t="str">
        <x:v>País</x:v>
      </x:c>
      <x:c r="I10" s="67" t="str">
        <x:v>Notas</x:v>
      </x:c>
    </x:row>
    <x:row r="11">
      <x:c r="A11" s="68" t="str">
        <x:v>CL-001</x:v>
      </x:c>
      <x:c r="B11" s="68" t="str">
        <x:v>Estudio Puerto y Pino</x:v>
      </x:c>
      <x:c r="C11" s="68" t="str">
        <x:v>Mina Foster</x:v>
      </x:c>
      <x:c r="D11" s="68" t="str">
        <x:v>mina@example.com</x:v>
      </x:c>
      <x:c r="E11" s="68" t="str">
        <x:v>+34 600 000 101</x:v>
      </x:c>
      <x:c r="F11" s="68" t="str">
        <x:v>Maya Chen</x:v>
      </x:c>
      <x:c r="G11" s="68" t="str">
        <x:v>Comercio minorista</x:v>
      </x:c>
      <x:c r="H11" s="68" t="str">
        <x:v>España</x:v>
      </x:c>
      <x:c r="I11" s="68" t="str">
        <x:v>Cliente de servicios creativos.</x:v>
      </x:c>
    </x:row>
    <x:row r="12">
      <x:c r="A12" s="68" t="str">
        <x:v>CL-002</x:v>
      </x:c>
      <x:c r="B12" s="68" t="str">
        <x:v>Café Flor del Desierto</x:v>
      </x:c>
      <x:c r="C12" s="68" t="str">
        <x:v>Sara Malik</x:v>
      </x:c>
      <x:c r="D12" s="68" t="str">
        <x:v>sara@example.com</x:v>
      </x:c>
      <x:c r="E12" s="68" t="str">
        <x:v>+34 600 000 102</x:v>
      </x:c>
      <x:c r="F12" s="68" t="str">
        <x:v>Omar Hassan</x:v>
      </x:c>
      <x:c r="G12" s="68" t="str">
        <x:v>Hostelería</x:v>
      </x:c>
      <x:c r="H12" s="68" t="str">
        <x:v>España</x:v>
      </x:c>
      <x:c r="I12" s="68" t="str">
        <x:v>Proyecto de menú estacional.</x:v>
      </x:c>
    </x:row>
    <x:row r="13">
      <x:c r="A13" s="68" t="str">
        <x:v>CL-003</x:v>
      </x:c>
      <x:c r="B13" s="68" t="str">
        <x:v>Reparaciones Estrella Norte</x:v>
      </x:c>
      <x:c r="C13" s="68" t="str">
        <x:v>Daniel Reed</x:v>
      </x:c>
      <x:c r="D13" s="68" t="str">
        <x:v>daniel@example.com</x:v>
      </x:c>
      <x:c r="E13" s="68" t="str">
        <x:v>+34 600 000 103</x:v>
      </x:c>
      <x:c r="F13" s="68" t="str">
        <x:v>Lina Park</x:v>
      </x:c>
      <x:c r="G13" s="68" t="str">
        <x:v>Servicios</x:v>
      </x:c>
      <x:c r="H13" s="68" t="str">
        <x:v>España</x:v>
      </x:c>
      <x:c r="I13" s="68" t="str">
        <x:v>Revisión del plan de servicio.</x:v>
      </x:c>
    </x:row>
    <x:row r="14">
      <x:c r="A14" s="68" t="str">
        <x:v>CL-004</x:v>
      </x:c>
      <x:c r="B14" s="68" t="str">
        <x:v>Carpintería Cedro</x:v>
      </x:c>
      <x:c r="C14" s="68" t="str">
        <x:v>Maya Chen</x:v>
      </x:c>
      <x:c r="D14" s="68" t="str">
        <x:v>maya@example.com</x:v>
      </x:c>
      <x:c r="E14" s="68" t="str">
        <x:v>+34 600 000 104</x:v>
      </x:c>
      <x:c r="F14" s="68" t="str">
        <x:v>Maya Chen</x:v>
      </x:c>
      <x:c r="G14" s="68" t="str">
        <x:v>Manufactura</x:v>
      </x:c>
      <x:c r="H14" s="68" t="str">
        <x:v>España</x:v>
      </x:c>
      <x:c r="I14" s="68" t="str">
        <x:v>Solicitud de mejora del taller.</x:v>
      </x:c>
    </x:row>
    <x:row r="15">
      <x:c r="A15" s="68" t="str">
        <x:v>CL-005</x:v>
      </x:c>
      <x:c r="B15" s="68" t="str">
        <x:v>Tutorías Camino Claro</x:v>
      </x:c>
      <x:c r="C15" s="68" t="str">
        <x:v>Noor Hassan</x:v>
      </x:c>
      <x:c r="D15" s="68" t="str">
        <x:v>noor@example.com</x:v>
      </x:c>
      <x:c r="E15" s="68" t="str">
        <x:v>+34 600 000 105</x:v>
      </x:c>
      <x:c r="F15" s="68" t="str">
        <x:v>Omar Hassan</x:v>
      </x:c>
      <x:c r="G15" s="68" t="str">
        <x:v>Educación</x:v>
      </x:c>
      <x:c r="H15" s="68" t="str">
        <x:v>España</x:v>
      </x:c>
      <x:c r="I15" s="68" t="str">
        <x:v>Estimación para programa formativo.</x:v>
      </x:c>
    </x:row>
    <x:row r="16">
      <x:c r="A16" s="68" t="str">
        <x:v>CL-006</x:v>
      </x:c>
      <x:c r="B16" s="68" t="str">
        <x:v>Eventos Brasa y Roble</x:v>
      </x:c>
      <x:c r="C16" s="68" t="str">
        <x:v>James Cole</x:v>
      </x:c>
      <x:c r="D16" s="68" t="str">
        <x:v>james@example.com</x:v>
      </x:c>
      <x:c r="E16" s="68" t="str">
        <x:v>+34 600 000 106</x:v>
      </x:c>
      <x:c r="F16" s="68" t="str">
        <x:v>Lina Park</x:v>
      </x:c>
      <x:c r="G16" s="68" t="str">
        <x:v>Eventos</x:v>
      </x:c>
      <x:c r="H16" s="68" t="str">
        <x:v>España</x:v>
      </x:c>
      <x:c r="I16" s="68" t="str">
        <x:v>Propuesta de evento aceptada.</x:v>
      </x:c>
    </x:row>
    <x:row r="17">
      <x:c r="A17" s="68" t="str">
        <x:v>CL-007</x:v>
      </x:c>
      <x:c r="B17" s="68" t="str">
        <x:v>Logística Duna Azul</x:v>
      </x:c>
      <x:c r="C17" s="68" t="str">
        <x:v>Kareem Aziz</x:v>
      </x:c>
      <x:c r="D17" s="68" t="str">
        <x:v>kareem@example.com</x:v>
      </x:c>
      <x:c r="E17" s="68" t="str">
        <x:v>+34 600 000 107</x:v>
      </x:c>
      <x:c r="F17" s="68" t="str">
        <x:v>Omar Hassan</x:v>
      </x:c>
      <x:c r="G17" s="68" t="str">
        <x:v>Logística</x:v>
      </x:c>
      <x:c r="H17" s="68" t="str">
        <x:v>España</x:v>
      </x:c>
      <x:c r="I17" s="68" t="str">
        <x:v>Revisión de flota vencida.</x:v>
      </x:c>
    </x:row>
    <x:row r="18">
      <x:c r="A18" s="68" t="str">
        <x:v>CL-008</x:v>
      </x:c>
      <x:c r="B18" s="68" t="str">
        <x:v>Clínica Dental Calle Palma</x:v>
      </x:c>
      <x:c r="C18" s="68" t="str">
        <x:v>Anna Brooks</x:v>
      </x:c>
      <x:c r="D18" s="68" t="str">
        <x:v>anna@example.com</x:v>
      </x:c>
      <x:c r="E18" s="68" t="str">
        <x:v>+34 600 000 108</x:v>
      </x:c>
      <x:c r="F18" s="68" t="str">
        <x:v>Lina Park</x:v>
      </x:c>
      <x:c r="G18" s="68" t="str">
        <x:v>Salud</x:v>
      </x:c>
      <x:c r="H18" s="68" t="str">
        <x:v>España</x:v>
      </x:c>
      <x:c r="I18" s="68" t="str">
        <x:v>Cotización de consultoría.</x:v>
      </x:c>
    </x:row>
    <x:row r="19">
      <x:c r="A19" s="68"/>
      <x:c r="B19" s="68"/>
      <x:c r="C19" s="68"/>
      <x:c r="D19" s="68"/>
      <x:c r="E19" s="68"/>
      <x:c r="F19" s="68"/>
      <x:c r="G19" s="68"/>
      <x:c r="H19" s="68"/>
      <x:c r="I19" s="68"/>
    </x:row>
    <x:row r="20">
      <x:c r="A20" s="68"/>
      <x:c r="B20" s="68"/>
      <x:c r="C20" s="68"/>
      <x:c r="D20" s="68"/>
      <x:c r="E20" s="68"/>
      <x:c r="F20" s="68"/>
      <x:c r="G20" s="68"/>
      <x:c r="H20" s="68"/>
      <x:c r="I20" s="68"/>
    </x:row>
    <x:row r="21">
      <x:c r="A21" s="68"/>
      <x:c r="B21" s="68"/>
      <x:c r="C21" s="68"/>
      <x:c r="D21" s="68"/>
      <x:c r="E21" s="68"/>
      <x:c r="F21" s="68"/>
      <x:c r="G21" s="68"/>
      <x:c r="H21" s="68"/>
      <x:c r="I21" s="68"/>
    </x:row>
    <x:row r="22">
      <x:c r="A22" s="68"/>
      <x:c r="B22" s="68"/>
      <x:c r="C22" s="68"/>
      <x:c r="D22" s="68"/>
      <x:c r="E22" s="68"/>
      <x:c r="F22" s="68"/>
      <x:c r="G22" s="68"/>
      <x:c r="H22" s="68"/>
      <x:c r="I22" s="68"/>
    </x:row>
    <x:row r="23">
      <x:c r="A23" s="68"/>
      <x:c r="B23" s="68"/>
      <x:c r="C23" s="68"/>
      <x:c r="D23" s="68"/>
      <x:c r="E23" s="68"/>
      <x:c r="F23" s="68"/>
      <x:c r="G23" s="68"/>
      <x:c r="H23" s="68"/>
      <x:c r="I23" s="68"/>
    </x:row>
    <x:row r="24">
      <x:c r="A24" s="68"/>
      <x:c r="B24" s="68"/>
      <x:c r="C24" s="68"/>
      <x:c r="D24" s="68"/>
      <x:c r="E24" s="68"/>
      <x:c r="F24" s="68"/>
      <x:c r="G24" s="68"/>
      <x:c r="H24" s="68"/>
      <x:c r="I24" s="68"/>
    </x:row>
    <x:row r="25">
      <x:c r="A25" s="68"/>
      <x:c r="B25" s="68"/>
      <x:c r="C25" s="68"/>
      <x:c r="D25" s="68"/>
      <x:c r="E25" s="68"/>
      <x:c r="F25" s="68"/>
      <x:c r="G25" s="68"/>
      <x:c r="H25" s="68"/>
      <x:c r="I25" s="68"/>
    </x:row>
    <x:row r="26">
      <x:c r="A26" s="68"/>
      <x:c r="B26" s="68"/>
      <x:c r="C26" s="68"/>
      <x:c r="D26" s="68"/>
      <x:c r="E26" s="68"/>
      <x:c r="F26" s="68"/>
      <x:c r="G26" s="68"/>
      <x:c r="H26" s="68"/>
      <x:c r="I26" s="68"/>
    </x:row>
    <x:row r="27">
      <x:c r="A27" s="68"/>
      <x:c r="B27" s="68"/>
      <x:c r="C27" s="68"/>
      <x:c r="D27" s="68"/>
      <x:c r="E27" s="68"/>
      <x:c r="F27" s="68"/>
      <x:c r="G27" s="68"/>
      <x:c r="H27" s="68"/>
      <x:c r="I27" s="68"/>
    </x:row>
    <x:row r="28">
      <x:c r="A28" s="68"/>
      <x:c r="B28" s="68"/>
      <x:c r="C28" s="68"/>
      <x:c r="D28" s="68"/>
      <x:c r="E28" s="68"/>
      <x:c r="F28" s="68"/>
      <x:c r="G28" s="68"/>
      <x:c r="H28" s="68"/>
      <x:c r="I28" s="68"/>
    </x:row>
    <x:row r="29">
      <x:c r="A29" s="68"/>
      <x:c r="B29" s="68"/>
      <x:c r="C29" s="68"/>
      <x:c r="D29" s="68"/>
      <x:c r="E29" s="68"/>
      <x:c r="F29" s="68"/>
      <x:c r="G29" s="68"/>
      <x:c r="H29" s="68"/>
      <x:c r="I29" s="68"/>
    </x:row>
    <x:row r="30">
      <x:c r="A30" s="68"/>
      <x:c r="B30" s="68"/>
      <x:c r="C30" s="68"/>
      <x:c r="D30" s="68"/>
      <x:c r="E30" s="68"/>
      <x:c r="F30" s="68"/>
      <x:c r="G30" s="68"/>
      <x:c r="H30" s="68"/>
      <x:c r="I30" s="68"/>
    </x:row>
    <x:row r="31">
      <x:c r="A31" s="68"/>
      <x:c r="B31" s="68"/>
      <x:c r="C31" s="68"/>
      <x:c r="D31" s="68"/>
      <x:c r="E31" s="68"/>
      <x:c r="F31" s="68"/>
      <x:c r="G31" s="68"/>
      <x:c r="H31" s="68"/>
      <x:c r="I31" s="68"/>
    </x:row>
    <x:row r="32">
      <x:c r="A32" s="68"/>
      <x:c r="B32" s="68"/>
      <x:c r="C32" s="68"/>
      <x:c r="D32" s="68"/>
      <x:c r="E32" s="68"/>
      <x:c r="F32" s="68"/>
      <x:c r="G32" s="68"/>
      <x:c r="H32" s="68"/>
      <x:c r="I32" s="68"/>
    </x:row>
    <x:row r="33">
      <x:c r="A33" s="68"/>
      <x:c r="B33" s="68"/>
      <x:c r="C33" s="68"/>
      <x:c r="D33" s="68"/>
      <x:c r="E33" s="68"/>
      <x:c r="F33" s="68"/>
      <x:c r="G33" s="68"/>
      <x:c r="H33" s="68"/>
      <x:c r="I33" s="68"/>
    </x:row>
    <x:row r="34">
      <x:c r="A34" s="68"/>
      <x:c r="B34" s="68"/>
      <x:c r="C34" s="68"/>
      <x:c r="D34" s="68"/>
      <x:c r="E34" s="68"/>
      <x:c r="F34" s="68"/>
      <x:c r="G34" s="68"/>
      <x:c r="H34" s="68"/>
      <x:c r="I34" s="68"/>
    </x:row>
    <x:row r="35">
      <x:c r="A35" s="68"/>
      <x:c r="B35" s="68"/>
      <x:c r="C35" s="68"/>
      <x:c r="D35" s="68"/>
      <x:c r="E35" s="68"/>
      <x:c r="F35" s="68"/>
      <x:c r="G35" s="68"/>
      <x:c r="H35" s="68"/>
      <x:c r="I35" s="68"/>
    </x:row>
    <x:row r="36">
      <x:c r="A36" s="68"/>
      <x:c r="B36" s="68"/>
      <x:c r="C36" s="68"/>
      <x:c r="D36" s="68"/>
      <x:c r="E36" s="68"/>
      <x:c r="F36" s="68"/>
      <x:c r="G36" s="68"/>
      <x:c r="H36" s="68"/>
      <x:c r="I36" s="68"/>
    </x:row>
    <x:row r="37">
      <x:c r="A37" s="68"/>
      <x:c r="B37" s="68"/>
      <x:c r="C37" s="68"/>
      <x:c r="D37" s="68"/>
      <x:c r="E37" s="68"/>
      <x:c r="F37" s="68"/>
      <x:c r="G37" s="68"/>
      <x:c r="H37" s="68"/>
      <x:c r="I37" s="68"/>
    </x:row>
    <x:row r="38">
      <x:c r="A38" s="68"/>
      <x:c r="B38" s="68"/>
      <x:c r="C38" s="68"/>
      <x:c r="D38" s="68"/>
      <x:c r="E38" s="68"/>
      <x:c r="F38" s="68"/>
      <x:c r="G38" s="68"/>
      <x:c r="H38" s="68"/>
      <x:c r="I38" s="68"/>
    </x:row>
    <x:row r="39">
      <x:c r="A39" s="68"/>
      <x:c r="B39" s="68"/>
      <x:c r="C39" s="68"/>
      <x:c r="D39" s="68"/>
      <x:c r="E39" s="68"/>
      <x:c r="F39" s="68"/>
      <x:c r="G39" s="68"/>
      <x:c r="H39" s="68"/>
      <x:c r="I39" s="68"/>
    </x:row>
    <x:row r="40">
      <x:c r="A40" s="68"/>
      <x:c r="B40" s="68"/>
      <x:c r="C40" s="68"/>
      <x:c r="D40" s="68"/>
      <x:c r="E40" s="68"/>
      <x:c r="F40" s="68"/>
      <x:c r="G40" s="68"/>
      <x:c r="H40" s="68"/>
      <x:c r="I40" s="68"/>
    </x:row>
    <x:row r="41">
      <x:c r="A41" s="68"/>
      <x:c r="B41" s="68"/>
      <x:c r="C41" s="68"/>
      <x:c r="D41" s="68"/>
      <x:c r="E41" s="68"/>
      <x:c r="F41" s="68"/>
      <x:c r="G41" s="68"/>
      <x:c r="H41" s="68"/>
      <x:c r="I41" s="68"/>
    </x:row>
    <x:row r="42">
      <x:c r="A42" s="68"/>
      <x:c r="B42" s="68"/>
      <x:c r="C42" s="68"/>
      <x:c r="D42" s="68"/>
      <x:c r="E42" s="68"/>
      <x:c r="F42" s="68"/>
      <x:c r="G42" s="68"/>
      <x:c r="H42" s="68"/>
      <x:c r="I42" s="68"/>
    </x:row>
    <x:row r="43">
      <x:c r="A43" s="68"/>
      <x:c r="B43" s="68"/>
      <x:c r="C43" s="68"/>
      <x:c r="D43" s="68"/>
      <x:c r="E43" s="68"/>
      <x:c r="F43" s="68"/>
      <x:c r="G43" s="68"/>
      <x:c r="H43" s="68"/>
      <x:c r="I43" s="68"/>
    </x:row>
    <x:row r="44">
      <x:c r="A44" s="68"/>
      <x:c r="B44" s="68"/>
      <x:c r="C44" s="68"/>
      <x:c r="D44" s="68"/>
      <x:c r="E44" s="68"/>
      <x:c r="F44" s="68"/>
      <x:c r="G44" s="68"/>
      <x:c r="H44" s="68"/>
      <x:c r="I44" s="68"/>
    </x:row>
    <x:row r="45">
      <x:c r="A45" s="68"/>
      <x:c r="B45" s="68"/>
      <x:c r="C45" s="68"/>
      <x:c r="D45" s="68"/>
      <x:c r="E45" s="68"/>
      <x:c r="F45" s="68"/>
      <x:c r="G45" s="68"/>
      <x:c r="H45" s="68"/>
      <x:c r="I45" s="68"/>
    </x:row>
    <x:row r="46">
      <x:c r="A46" s="68"/>
      <x:c r="B46" s="68"/>
      <x:c r="C46" s="68"/>
      <x:c r="D46" s="68"/>
      <x:c r="E46" s="68"/>
      <x:c r="F46" s="68"/>
      <x:c r="G46" s="68"/>
      <x:c r="H46" s="68"/>
      <x:c r="I46" s="68"/>
    </x:row>
    <x:row r="47">
      <x:c r="A47" s="68"/>
      <x:c r="B47" s="68"/>
      <x:c r="C47" s="68"/>
      <x:c r="D47" s="68"/>
      <x:c r="E47" s="68"/>
      <x:c r="F47" s="68"/>
      <x:c r="G47" s="68"/>
      <x:c r="H47" s="68"/>
      <x:c r="I47" s="68"/>
    </x:row>
    <x:row r="48">
      <x:c r="A48" s="68"/>
      <x:c r="B48" s="68"/>
      <x:c r="C48" s="68"/>
      <x:c r="D48" s="68"/>
      <x:c r="E48" s="68"/>
      <x:c r="F48" s="68"/>
      <x:c r="G48" s="68"/>
      <x:c r="H48" s="68"/>
      <x:c r="I48" s="68"/>
    </x:row>
    <x:row r="49">
      <x:c r="A49" s="68"/>
      <x:c r="B49" s="68"/>
      <x:c r="C49" s="68"/>
      <x:c r="D49" s="68"/>
      <x:c r="E49" s="68"/>
      <x:c r="F49" s="68"/>
      <x:c r="G49" s="68"/>
      <x:c r="H49" s="68"/>
      <x:c r="I49" s="68"/>
    </x:row>
    <x:row r="50">
      <x:c r="A50" s="68"/>
      <x:c r="B50" s="68"/>
      <x:c r="C50" s="68"/>
      <x:c r="D50" s="68"/>
      <x:c r="E50" s="68"/>
      <x:c r="F50" s="68"/>
      <x:c r="G50" s="68"/>
      <x:c r="H50" s="68"/>
      <x:c r="I50" s="68"/>
    </x:row>
    <x:row r="51">
      <x:c r="A51" s="68"/>
      <x:c r="B51" s="68"/>
      <x:c r="C51" s="68"/>
      <x:c r="D51" s="68"/>
      <x:c r="E51" s="68"/>
      <x:c r="F51" s="68"/>
      <x:c r="G51" s="68"/>
      <x:c r="H51" s="68"/>
      <x:c r="I51" s="68"/>
    </x:row>
    <x:row r="52">
      <x:c r="A52" s="68"/>
      <x:c r="B52" s="68"/>
      <x:c r="C52" s="68"/>
      <x:c r="D52" s="68"/>
      <x:c r="E52" s="68"/>
      <x:c r="F52" s="68"/>
      <x:c r="G52" s="68"/>
      <x:c r="H52" s="68"/>
      <x:c r="I52" s="68"/>
    </x:row>
    <x:row r="53">
      <x:c r="A53" s="68"/>
      <x:c r="B53" s="68"/>
      <x:c r="C53" s="68"/>
      <x:c r="D53" s="68"/>
      <x:c r="E53" s="68"/>
      <x:c r="F53" s="68"/>
      <x:c r="G53" s="68"/>
      <x:c r="H53" s="68"/>
      <x:c r="I53" s="68"/>
    </x:row>
    <x:row r="54">
      <x:c r="A54" s="68"/>
      <x:c r="B54" s="68"/>
      <x:c r="C54" s="68"/>
      <x:c r="D54" s="68"/>
      <x:c r="E54" s="68"/>
      <x:c r="F54" s="68"/>
      <x:c r="G54" s="68"/>
      <x:c r="H54" s="68"/>
      <x:c r="I54" s="68"/>
    </x:row>
    <x:row r="55">
      <x:c r="A55" s="68"/>
      <x:c r="B55" s="68"/>
      <x:c r="C55" s="68"/>
      <x:c r="D55" s="68"/>
      <x:c r="E55" s="68"/>
      <x:c r="F55" s="68"/>
      <x:c r="G55" s="68"/>
      <x:c r="H55" s="68"/>
      <x:c r="I55" s="68"/>
    </x:row>
    <x:row r="56">
      <x:c r="A56" s="68"/>
      <x:c r="B56" s="68"/>
      <x:c r="C56" s="68"/>
      <x:c r="D56" s="68"/>
      <x:c r="E56" s="68"/>
      <x:c r="F56" s="68"/>
      <x:c r="G56" s="68"/>
      <x:c r="H56" s="68"/>
      <x:c r="I56" s="68"/>
    </x:row>
    <x:row r="57">
      <x:c r="A57" s="68"/>
      <x:c r="B57" s="68"/>
      <x:c r="C57" s="68"/>
      <x:c r="D57" s="68"/>
      <x:c r="E57" s="68"/>
      <x:c r="F57" s="68"/>
      <x:c r="G57" s="68"/>
      <x:c r="H57" s="68"/>
      <x:c r="I57" s="68"/>
    </x:row>
    <x:row r="58">
      <x:c r="A58" s="68"/>
      <x:c r="B58" s="68"/>
      <x:c r="C58" s="68"/>
      <x:c r="D58" s="68"/>
      <x:c r="E58" s="68"/>
      <x:c r="F58" s="68"/>
      <x:c r="G58" s="68"/>
      <x:c r="H58" s="68"/>
      <x:c r="I58" s="68"/>
    </x:row>
    <x:row r="59">
      <x:c r="A59" s="68"/>
      <x:c r="B59" s="68"/>
      <x:c r="C59" s="68"/>
      <x:c r="D59" s="68"/>
      <x:c r="E59" s="68"/>
      <x:c r="F59" s="68"/>
      <x:c r="G59" s="68"/>
      <x:c r="H59" s="68"/>
      <x:c r="I59" s="68"/>
    </x:row>
    <x:row r="60">
      <x:c r="A60" s="68"/>
      <x:c r="B60" s="68"/>
      <x:c r="C60" s="68"/>
      <x:c r="D60" s="68"/>
      <x:c r="E60" s="68"/>
      <x:c r="F60" s="68"/>
      <x:c r="G60" s="68"/>
      <x:c r="H60" s="68"/>
      <x:c r="I60" s="68"/>
    </x:row>
    <x:row r="61">
      <x:c r="A61" s="68"/>
      <x:c r="B61" s="68"/>
      <x:c r="C61" s="68"/>
      <x:c r="D61" s="68"/>
      <x:c r="E61" s="68"/>
      <x:c r="F61" s="68"/>
      <x:c r="G61" s="68"/>
      <x:c r="H61" s="68"/>
      <x:c r="I61" s="68"/>
    </x:row>
    <x:row r="62">
      <x:c r="A62" s="68"/>
      <x:c r="B62" s="68"/>
      <x:c r="C62" s="68"/>
      <x:c r="D62" s="68"/>
      <x:c r="E62" s="68"/>
      <x:c r="F62" s="68"/>
      <x:c r="G62" s="68"/>
      <x:c r="H62" s="68"/>
      <x:c r="I62" s="68"/>
    </x:row>
    <x:row r="63">
      <x:c r="A63" s="68"/>
      <x:c r="B63" s="68"/>
      <x:c r="C63" s="68"/>
      <x:c r="D63" s="68"/>
      <x:c r="E63" s="68"/>
      <x:c r="F63" s="68"/>
      <x:c r="G63" s="68"/>
      <x:c r="H63" s="68"/>
      <x:c r="I63" s="68"/>
    </x:row>
    <x:row r="64">
      <x:c r="A64" s="68"/>
      <x:c r="B64" s="68"/>
      <x:c r="C64" s="68"/>
      <x:c r="D64" s="68"/>
      <x:c r="E64" s="68"/>
      <x:c r="F64" s="68"/>
      <x:c r="G64" s="68"/>
      <x:c r="H64" s="68"/>
      <x:c r="I64" s="68"/>
    </x:row>
    <x:row r="65">
      <x:c r="A65" s="68"/>
      <x:c r="B65" s="68"/>
      <x:c r="C65" s="68"/>
      <x:c r="D65" s="68"/>
      <x:c r="E65" s="68"/>
      <x:c r="F65" s="68"/>
      <x:c r="G65" s="68"/>
      <x:c r="H65" s="68"/>
      <x:c r="I65" s="68"/>
    </x:row>
    <x:row r="66">
      <x:c r="A66" s="68"/>
      <x:c r="B66" s="68"/>
      <x:c r="C66" s="68"/>
      <x:c r="D66" s="68"/>
      <x:c r="E66" s="68"/>
      <x:c r="F66" s="68"/>
      <x:c r="G66" s="68"/>
      <x:c r="H66" s="68"/>
      <x:c r="I66" s="68"/>
    </x:row>
    <x:row r="67">
      <x:c r="A67" s="68"/>
      <x:c r="B67" s="68"/>
      <x:c r="C67" s="68"/>
      <x:c r="D67" s="68"/>
      <x:c r="E67" s="68"/>
      <x:c r="F67" s="68"/>
      <x:c r="G67" s="68"/>
      <x:c r="H67" s="68"/>
      <x:c r="I67" s="68"/>
    </x:row>
    <x:row r="68">
      <x:c r="A68" s="68"/>
      <x:c r="B68" s="68"/>
      <x:c r="C68" s="68"/>
      <x:c r="D68" s="68"/>
      <x:c r="E68" s="68"/>
      <x:c r="F68" s="68"/>
      <x:c r="G68" s="68"/>
      <x:c r="H68" s="68"/>
      <x:c r="I68" s="68"/>
    </x:row>
    <x:row r="69">
      <x:c r="A69" s="68"/>
      <x:c r="B69" s="68"/>
      <x:c r="C69" s="68"/>
      <x:c r="D69" s="68"/>
      <x:c r="E69" s="68"/>
      <x:c r="F69" s="68"/>
      <x:c r="G69" s="68"/>
      <x:c r="H69" s="68"/>
      <x:c r="I69" s="68"/>
    </x:row>
    <x:row r="70">
      <x:c r="A70" s="68"/>
      <x:c r="B70" s="68"/>
      <x:c r="C70" s="68"/>
      <x:c r="D70" s="68"/>
      <x:c r="E70" s="68"/>
      <x:c r="F70" s="68"/>
      <x:c r="G70" s="68"/>
      <x:c r="H70" s="68"/>
      <x:c r="I70" s="68"/>
    </x:row>
    <x:row r="71">
      <x:c r="A71" s="68"/>
      <x:c r="B71" s="68"/>
      <x:c r="C71" s="68"/>
      <x:c r="D71" s="68"/>
      <x:c r="E71" s="68"/>
      <x:c r="F71" s="68"/>
      <x:c r="G71" s="68"/>
      <x:c r="H71" s="68"/>
      <x:c r="I71" s="68"/>
    </x:row>
    <x:row r="72">
      <x:c r="A72" s="68"/>
      <x:c r="B72" s="68"/>
      <x:c r="C72" s="68"/>
      <x:c r="D72" s="68"/>
      <x:c r="E72" s="68"/>
      <x:c r="F72" s="68"/>
      <x:c r="G72" s="68"/>
      <x:c r="H72" s="68"/>
      <x:c r="I72" s="68"/>
    </x:row>
    <x:row r="73">
      <x:c r="A73" s="68"/>
      <x:c r="B73" s="68"/>
      <x:c r="C73" s="68"/>
      <x:c r="D73" s="68"/>
      <x:c r="E73" s="68"/>
      <x:c r="F73" s="68"/>
      <x:c r="G73" s="68"/>
      <x:c r="H73" s="68"/>
      <x:c r="I73" s="68"/>
    </x:row>
    <x:row r="74">
      <x:c r="A74" s="68"/>
      <x:c r="B74" s="68"/>
      <x:c r="C74" s="68"/>
      <x:c r="D74" s="68"/>
      <x:c r="E74" s="68"/>
      <x:c r="F74" s="68"/>
      <x:c r="G74" s="68"/>
      <x:c r="H74" s="68"/>
      <x:c r="I74" s="68"/>
    </x:row>
    <x:row r="75">
      <x:c r="A75" s="68"/>
      <x:c r="B75" s="68"/>
      <x:c r="C75" s="68"/>
      <x:c r="D75" s="68"/>
      <x:c r="E75" s="68"/>
      <x:c r="F75" s="68"/>
      <x:c r="G75" s="68"/>
      <x:c r="H75" s="68"/>
      <x:c r="I75" s="68"/>
    </x:row>
    <x:row r="76">
      <x:c r="A76" s="68"/>
      <x:c r="B76" s="68"/>
      <x:c r="C76" s="68"/>
      <x:c r="D76" s="68"/>
      <x:c r="E76" s="68"/>
      <x:c r="F76" s="68"/>
      <x:c r="G76" s="68"/>
      <x:c r="H76" s="68"/>
      <x:c r="I76" s="68"/>
    </x:row>
    <x:row r="77">
      <x:c r="A77" s="68"/>
      <x:c r="B77" s="68"/>
      <x:c r="C77" s="68"/>
      <x:c r="D77" s="68"/>
      <x:c r="E77" s="68"/>
      <x:c r="F77" s="68"/>
      <x:c r="G77" s="68"/>
      <x:c r="H77" s="68"/>
      <x:c r="I77" s="68"/>
    </x:row>
    <x:row r="78">
      <x:c r="A78" s="68"/>
      <x:c r="B78" s="68"/>
      <x:c r="C78" s="68"/>
      <x:c r="D78" s="68"/>
      <x:c r="E78" s="68"/>
      <x:c r="F78" s="68"/>
      <x:c r="G78" s="68"/>
      <x:c r="H78" s="68"/>
      <x:c r="I78" s="68"/>
    </x:row>
    <x:row r="79">
      <x:c r="A79" s="68"/>
      <x:c r="B79" s="68"/>
      <x:c r="C79" s="68"/>
      <x:c r="D79" s="68"/>
      <x:c r="E79" s="68"/>
      <x:c r="F79" s="68"/>
      <x:c r="G79" s="68"/>
      <x:c r="H79" s="68"/>
      <x:c r="I79" s="68"/>
    </x:row>
    <x:row r="80">
      <x:c r="A80" s="68"/>
      <x:c r="B80" s="68"/>
      <x:c r="C80" s="68"/>
      <x:c r="D80" s="68"/>
      <x:c r="E80" s="68"/>
      <x:c r="F80" s="68"/>
      <x:c r="G80" s="68"/>
      <x:c r="H80" s="68"/>
      <x:c r="I80" s="68"/>
    </x:row>
    <x:row r="81">
      <x:c r="A81" s="68"/>
      <x:c r="B81" s="68"/>
      <x:c r="C81" s="68"/>
      <x:c r="D81" s="68"/>
      <x:c r="E81" s="68"/>
      <x:c r="F81" s="68"/>
      <x:c r="G81" s="68"/>
      <x:c r="H81" s="68"/>
      <x:c r="I81" s="68"/>
    </x:row>
    <x:row r="82">
      <x:c r="A82" s="68"/>
      <x:c r="B82" s="68"/>
      <x:c r="C82" s="68"/>
      <x:c r="D82" s="68"/>
      <x:c r="E82" s="68"/>
      <x:c r="F82" s="68"/>
      <x:c r="G82" s="68"/>
      <x:c r="H82" s="68"/>
      <x:c r="I82" s="68"/>
    </x:row>
    <x:row r="83">
      <x:c r="A83" s="68"/>
      <x:c r="B83" s="68"/>
      <x:c r="C83" s="68"/>
      <x:c r="D83" s="68"/>
      <x:c r="E83" s="68"/>
      <x:c r="F83" s="68"/>
      <x:c r="G83" s="68"/>
      <x:c r="H83" s="68"/>
      <x:c r="I83" s="68"/>
    </x:row>
    <x:row r="84">
      <x:c r="A84" s="68"/>
      <x:c r="B84" s="68"/>
      <x:c r="C84" s="68"/>
      <x:c r="D84" s="68"/>
      <x:c r="E84" s="68"/>
      <x:c r="F84" s="68"/>
      <x:c r="G84" s="68"/>
      <x:c r="H84" s="68"/>
      <x:c r="I84" s="68"/>
    </x:row>
    <x:row r="85">
      <x:c r="A85" s="68"/>
      <x:c r="B85" s="68"/>
      <x:c r="C85" s="68"/>
      <x:c r="D85" s="68"/>
      <x:c r="E85" s="68"/>
      <x:c r="F85" s="68"/>
      <x:c r="G85" s="68"/>
      <x:c r="H85" s="68"/>
      <x:c r="I85" s="68"/>
    </x:row>
    <x:row r="86">
      <x:c r="A86" s="68"/>
      <x:c r="B86" s="68"/>
      <x:c r="C86" s="68"/>
      <x:c r="D86" s="68"/>
      <x:c r="E86" s="68"/>
      <x:c r="F86" s="68"/>
      <x:c r="G86" s="68"/>
      <x:c r="H86" s="68"/>
      <x:c r="I86" s="68"/>
    </x:row>
    <x:row r="87">
      <x:c r="A87" s="68"/>
      <x:c r="B87" s="68"/>
      <x:c r="C87" s="68"/>
      <x:c r="D87" s="68"/>
      <x:c r="E87" s="68"/>
      <x:c r="F87" s="68"/>
      <x:c r="G87" s="68"/>
      <x:c r="H87" s="68"/>
      <x:c r="I87" s="68"/>
    </x:row>
    <x:row r="88">
      <x:c r="A88" s="68"/>
      <x:c r="B88" s="68"/>
      <x:c r="C88" s="68"/>
      <x:c r="D88" s="68"/>
      <x:c r="E88" s="68"/>
      <x:c r="F88" s="68"/>
      <x:c r="G88" s="68"/>
      <x:c r="H88" s="68"/>
      <x:c r="I88" s="68"/>
    </x:row>
    <x:row r="89">
      <x:c r="A89" s="68"/>
      <x:c r="B89" s="68"/>
      <x:c r="C89" s="68"/>
      <x:c r="D89" s="68"/>
      <x:c r="E89" s="68"/>
      <x:c r="F89" s="68"/>
      <x:c r="G89" s="68"/>
      <x:c r="H89" s="68"/>
      <x:c r="I89" s="68"/>
    </x:row>
    <x:row r="90">
      <x:c r="A90" s="68"/>
      <x:c r="B90" s="68"/>
      <x:c r="C90" s="68"/>
      <x:c r="D90" s="68"/>
      <x:c r="E90" s="68"/>
      <x:c r="F90" s="68"/>
      <x:c r="G90" s="68"/>
      <x:c r="H90" s="68"/>
      <x:c r="I90" s="68"/>
    </x:row>
    <x:row r="91">
      <x:c r="A91" s="68"/>
      <x:c r="B91" s="68"/>
      <x:c r="C91" s="68"/>
      <x:c r="D91" s="68"/>
      <x:c r="E91" s="68"/>
      <x:c r="F91" s="68"/>
      <x:c r="G91" s="68"/>
      <x:c r="H91" s="68"/>
      <x:c r="I91" s="68"/>
    </x:row>
    <x:row r="92">
      <x:c r="A92" s="68"/>
      <x:c r="B92" s="68"/>
      <x:c r="C92" s="68"/>
      <x:c r="D92" s="68"/>
      <x:c r="E92" s="68"/>
      <x:c r="F92" s="68"/>
      <x:c r="G92" s="68"/>
      <x:c r="H92" s="68"/>
      <x:c r="I92" s="68"/>
    </x:row>
    <x:row r="93">
      <x:c r="A93" s="68"/>
      <x:c r="B93" s="68"/>
      <x:c r="C93" s="68"/>
      <x:c r="D93" s="68"/>
      <x:c r="E93" s="68"/>
      <x:c r="F93" s="68"/>
      <x:c r="G93" s="68"/>
      <x:c r="H93" s="68"/>
      <x:c r="I93" s="68"/>
    </x:row>
    <x:row r="94">
      <x:c r="A94" s="68"/>
      <x:c r="B94" s="68"/>
      <x:c r="C94" s="68"/>
      <x:c r="D94" s="68"/>
      <x:c r="E94" s="68"/>
      <x:c r="F94" s="68"/>
      <x:c r="G94" s="68"/>
      <x:c r="H94" s="68"/>
      <x:c r="I94" s="68"/>
    </x:row>
    <x:row r="95">
      <x:c r="A95" s="68"/>
      <x:c r="B95" s="68"/>
      <x:c r="C95" s="68"/>
      <x:c r="D95" s="68"/>
      <x:c r="E95" s="68"/>
      <x:c r="F95" s="68"/>
      <x:c r="G95" s="68"/>
      <x:c r="H95" s="68"/>
      <x:c r="I95" s="68"/>
    </x:row>
    <x:row r="96">
      <x:c r="A96" s="68"/>
      <x:c r="B96" s="68"/>
      <x:c r="C96" s="68"/>
      <x:c r="D96" s="68"/>
      <x:c r="E96" s="68"/>
      <x:c r="F96" s="68"/>
      <x:c r="G96" s="68"/>
      <x:c r="H96" s="68"/>
      <x:c r="I96" s="68"/>
    </x:row>
    <x:row r="97">
      <x:c r="A97" s="68"/>
      <x:c r="B97" s="68"/>
      <x:c r="C97" s="68"/>
      <x:c r="D97" s="68"/>
      <x:c r="E97" s="68"/>
      <x:c r="F97" s="68"/>
      <x:c r="G97" s="68"/>
      <x:c r="H97" s="68"/>
      <x:c r="I97" s="68"/>
    </x:row>
    <x:row r="98">
      <x:c r="A98" s="68"/>
      <x:c r="B98" s="68"/>
      <x:c r="C98" s="68"/>
      <x:c r="D98" s="68"/>
      <x:c r="E98" s="68"/>
      <x:c r="F98" s="68"/>
      <x:c r="G98" s="68"/>
      <x:c r="H98" s="68"/>
      <x:c r="I98" s="68"/>
    </x:row>
    <x:row r="99">
      <x:c r="A99" s="68"/>
      <x:c r="B99" s="68"/>
      <x:c r="C99" s="68"/>
      <x:c r="D99" s="68"/>
      <x:c r="E99" s="68"/>
      <x:c r="F99" s="68"/>
      <x:c r="G99" s="68"/>
      <x:c r="H99" s="68"/>
      <x:c r="I99" s="68"/>
    </x:row>
    <x:row r="100">
      <x:c r="A100" s="68"/>
      <x:c r="B100" s="68"/>
      <x:c r="C100" s="68"/>
      <x:c r="D100" s="68"/>
      <x:c r="E100" s="68"/>
      <x:c r="F100" s="68"/>
      <x:c r="G100" s="68"/>
      <x:c r="H100" s="68"/>
      <x:c r="I100" s="68"/>
    </x:row>
    <x:row r="101">
      <x:c r="A101" s="68"/>
      <x:c r="B101" s="68"/>
      <x:c r="C101" s="68"/>
      <x:c r="D101" s="68"/>
      <x:c r="E101" s="68"/>
      <x:c r="F101" s="68"/>
      <x:c r="G101" s="68"/>
      <x:c r="H101" s="68"/>
      <x:c r="I101" s="68"/>
    </x:row>
    <x:row r="102">
      <x:c r="A102" s="68"/>
      <x:c r="B102" s="68"/>
      <x:c r="C102" s="68"/>
      <x:c r="D102" s="68"/>
      <x:c r="E102" s="68"/>
      <x:c r="F102" s="68"/>
      <x:c r="G102" s="68"/>
      <x:c r="H102" s="68"/>
      <x:c r="I102" s="68"/>
    </x:row>
    <x:row r="103">
      <x:c r="A103" s="68"/>
      <x:c r="B103" s="68"/>
      <x:c r="C103" s="68"/>
      <x:c r="D103" s="68"/>
      <x:c r="E103" s="68"/>
      <x:c r="F103" s="68"/>
      <x:c r="G103" s="68"/>
      <x:c r="H103" s="68"/>
      <x:c r="I103" s="68"/>
    </x:row>
    <x:row r="104">
      <x:c r="A104" s="68"/>
      <x:c r="B104" s="68"/>
      <x:c r="C104" s="68"/>
      <x:c r="D104" s="68"/>
      <x:c r="E104" s="68"/>
      <x:c r="F104" s="68"/>
      <x:c r="G104" s="68"/>
      <x:c r="H104" s="68"/>
      <x:c r="I104" s="68"/>
    </x:row>
    <x:row r="105">
      <x:c r="A105" s="68"/>
      <x:c r="B105" s="68"/>
      <x:c r="C105" s="68"/>
      <x:c r="D105" s="68"/>
      <x:c r="E105" s="68"/>
      <x:c r="F105" s="68"/>
      <x:c r="G105" s="68"/>
      <x:c r="H105" s="68"/>
      <x:c r="I105" s="68"/>
    </x:row>
    <x:row r="106">
      <x:c r="A106" s="68"/>
      <x:c r="B106" s="68"/>
      <x:c r="C106" s="68"/>
      <x:c r="D106" s="68"/>
      <x:c r="E106" s="68"/>
      <x:c r="F106" s="68"/>
      <x:c r="G106" s="68"/>
      <x:c r="H106" s="68"/>
      <x:c r="I106" s="68"/>
    </x:row>
    <x:row r="107">
      <x:c r="A107" s="68"/>
      <x:c r="B107" s="68"/>
      <x:c r="C107" s="68"/>
      <x:c r="D107" s="68"/>
      <x:c r="E107" s="68"/>
      <x:c r="F107" s="68"/>
      <x:c r="G107" s="68"/>
      <x:c r="H107" s="68"/>
      <x:c r="I107" s="68"/>
    </x:row>
    <x:row r="108">
      <x:c r="A108" s="68"/>
      <x:c r="B108" s="68"/>
      <x:c r="C108" s="68"/>
      <x:c r="D108" s="68"/>
      <x:c r="E108" s="68"/>
      <x:c r="F108" s="68"/>
      <x:c r="G108" s="68"/>
      <x:c r="H108" s="68"/>
      <x:c r="I108" s="68"/>
    </x:row>
    <x:row r="109">
      <x:c r="A109" s="68"/>
      <x:c r="B109" s="68"/>
      <x:c r="C109" s="68"/>
      <x:c r="D109" s="68"/>
      <x:c r="E109" s="68"/>
      <x:c r="F109" s="68"/>
      <x:c r="G109" s="68"/>
      <x:c r="H109" s="68"/>
      <x:c r="I109" s="68"/>
    </x:row>
    <x:row r="110">
      <x:c r="A110" s="68"/>
      <x:c r="B110" s="68"/>
      <x:c r="C110" s="68"/>
      <x:c r="D110" s="68"/>
      <x:c r="E110" s="68"/>
      <x:c r="F110" s="68"/>
      <x:c r="G110" s="68"/>
      <x:c r="H110" s="68"/>
      <x:c r="I110" s="68"/>
    </x:row>
  </x:sheetData>
  <x:mergeCells>
    <x:mergeCell ref="A1:I2"/>
    <x:mergeCell ref="A3:I3"/>
    <x:mergeCell ref="A5:I5"/>
  </x:mergeCells>
  <x:conditionalFormatting sqref="A11:A110">
    <x:cfRule type="duplicateValues" dxfId="0" priority="1"/>
  </x:conditionalFormatting>
  <x:dataValidations count="2">
    <x:dataValidation type="list" sqref="F11:F110">
      <x:formula1>INDIRECT("'CONFIGURACIÓN'!$D$6:$D$10")</x:formula1>
    </x:dataValidation>
    <x:dataValidation type="list" sqref="G11:G110">
      <x:formula1>INDIRECT("'CONFIGURACIÓN'!$G$6:$G$13")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cef8e02b30d4a37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4" hidden="0" customWidth="1"/>
    <x:col min="3" max="3" width="25" hidden="0" customWidth="1"/>
    <x:col min="4" max="4" width="14" hidden="0" customWidth="1"/>
    <x:col min="5" max="5" width="14" hidden="0" customWidth="1"/>
    <x:col min="6" max="6" width="17" hidden="0" customWidth="1"/>
    <x:col min="7" max="7" width="18" hidden="0" customWidth="1"/>
    <x:col min="8" max="8" width="17" hidden="0" customWidth="1"/>
    <x:col min="9" max="9" width="13" hidden="0" customWidth="1"/>
    <x:col min="10" max="10" width="11" hidden="0" customWidth="1"/>
    <x:col min="11" max="11" width="15" hidden="0" customWidth="1"/>
    <x:col min="12" max="12" width="16" hidden="0" customWidth="1"/>
    <x:col min="13" max="13" width="16" hidden="0" customWidth="1"/>
    <x:col min="14" max="14" width="15" hidden="0" customWidth="1"/>
    <x:col min="15" max="15" width="16" hidden="0" customWidth="1"/>
    <x:col min="16" max="16" width="14" hidden="0" customWidth="1"/>
    <x:col min="17" max="17" width="18" hidden="0" customWidth="1"/>
    <x:col min="18" max="18" width="17" hidden="0" customWidth="1"/>
    <x:col min="19" max="19" width="19" hidden="0" customWidth="1"/>
    <x:col min="20" max="20" width="30" hidden="0" customWidth="1"/>
    <x:col min="21" max="21" width="28" hidden="0" customWidth="1"/>
    <x:col min="22" max="22" width="30" hidden="0" customWidth="1"/>
  </x:cols>
  <x:sheetData>
    <x:row r="1" ht="26" customHeight="1">
      <x:c r="A1" s="5" t="str">
        <x:v>COTIZACIONES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5"/>
      <x:c r="V2" s="5"/>
    </x:row>
    <x:row r="3" ht="24" customHeight="1">
      <x:c r="A3" s="8" t="str">
        <x:v>Introduzca cabeceras en amarillo. Las columnas azules calculan cliente, importes, vigencia y seguimiento.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  <x:c r="T3" s="8"/>
      <x:c r="U3" s="8"/>
      <x:c r="V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</x:row>
    <x:row r="5">
      <x:c r="A5" s="53" t="str">
        <x:v>Añada las partidas correspondientes antes de revisar importes. Introduzca descuentos e impuestos como porcentajes.</x:v>
      </x:c>
      <x:c r="B5" s="53"/>
      <x:c r="C5" s="53"/>
      <x:c r="D5" s="53"/>
      <x:c r="E5" s="53"/>
      <x:c r="F5" s="53"/>
      <x:c r="G5" s="53"/>
      <x:c r="H5" s="53"/>
      <x:c r="I5" s="53"/>
      <x:c r="J5" s="53"/>
      <x:c r="K5" s="53"/>
      <x:c r="L5" s="53"/>
      <x:c r="M5" s="53"/>
      <x:c r="N5" s="53"/>
      <x:c r="O5" s="53"/>
      <x:c r="P5" s="53"/>
      <x:c r="Q5" s="53"/>
      <x:c r="R5" s="53"/>
      <x:c r="S5" s="53"/>
      <x:c r="T5" s="53"/>
      <x:c r="U5" s="53"/>
      <x:c r="V5" s="53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  <x:c r="V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  <x:c r="V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  <x:c r="T8" s="3"/>
      <x:c r="U8" s="3"/>
      <x:c r="V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  <x:c r="T9" s="3"/>
      <x:c r="U9" s="3"/>
      <x:c r="V9" s="3"/>
    </x:row>
    <x:row r="10" ht="42" customHeight="1">
      <x:c r="A10" s="67" t="str">
        <x:v>ID de cotización</x:v>
      </x:c>
      <x:c r="B10" s="67" t="str">
        <x:v>ID de cliente</x:v>
      </x:c>
      <x:c r="C10" s="67" t="str">
        <x:v>Empresa / Cliente</x:v>
      </x:c>
      <x:c r="D10" s="67" t="str">
        <x:v>Fecha de emisión</x:v>
      </x:c>
      <x:c r="E10" s="67" t="str">
        <x:v>Válida hasta</x:v>
      </x:c>
      <x:c r="F10" s="67" t="str">
        <x:v>Responsable</x:v>
      </x:c>
      <x:c r="G10" s="67" t="str">
        <x:v>Tipo de documento</x:v>
      </x:c>
      <x:c r="H10" s="67" t="str">
        <x:v>Estado</x:v>
      </x:c>
      <x:c r="I10" s="67" t="str">
        <x:v>Descuento %</x:v>
      </x:c>
      <x:c r="J10" s="67" t="str">
        <x:v>Impuesto %</x:v>
      </x:c>
      <x:c r="K10" s="67" t="str">
        <x:v>Subtotal</x:v>
      </x:c>
      <x:c r="L10" s="67" t="str">
        <x:v>Importe descuento</x:v>
      </x:c>
      <x:c r="M10" s="67" t="str">
        <x:v>Base imponible</x:v>
      </x:c>
      <x:c r="N10" s="67" t="str">
        <x:v>Importe impuesto</x:v>
      </x:c>
      <x:c r="O10" s="67" t="str">
        <x:v>Valor total</x:v>
      </x:c>
      <x:c r="P10" s="67" t="str">
        <x:v>Días para vencer</x:v>
      </x:c>
      <x:c r="Q10" s="67" t="str">
        <x:v>Estado de vigencia</x:v>
      </x:c>
      <x:c r="R10" s="67" t="str">
        <x:v>Próximo seguimiento</x:v>
      </x:c>
      <x:c r="S10" s="67" t="str">
        <x:v>Estado del seguimiento</x:v>
      </x:c>
      <x:c r="T10" s="67" t="str">
        <x:v>Alcance / Descripción</x:v>
      </x:c>
      <x:c r="U10" s="67" t="str">
        <x:v>Próxima acción</x:v>
      </x:c>
      <x:c r="V10" s="67" t="str">
        <x:v>Notas</x:v>
      </x:c>
    </x:row>
    <x:row r="11">
      <x:c r="A11" s="68" t="str">
        <x:v>QT-001</x:v>
      </x:c>
      <x:c r="B11" s="68" t="str">
        <x:v>CL-001</x:v>
      </x:c>
      <x:c r="C11" s="70" t="str">
        <x:f>IF(B11="","",IFERROR(INDEX('CLIENTES'!$B$11:$B$110,MATCH(B11,'CLIENTES'!$A$11:$A$110,0)),""))</x:f>
        <x:v>Estudio Puerto y Pino</x:v>
      </x:c>
      <x:c r="D11" s="73" t="n">
        <x:v>46218</x:v>
      </x:c>
      <x:c r="E11" s="73" t="n">
        <x:v>46249</x:v>
      </x:c>
      <x:c r="F11" s="71" t="str">
        <x:v>Maya Chen</x:v>
      </x:c>
      <x:c r="G11" s="71" t="str">
        <x:v>Cotización</x:v>
      </x:c>
      <x:c r="H11" s="71" t="str">
        <x:v>Enviada</x:v>
      </x:c>
      <x:c r="I11" s="74" t="n">
        <x:v>0.05</x:v>
      </x:c>
      <x:c r="J11" s="74" t="n">
        <x:v>0</x:v>
      </x:c>
      <x:c r="K11" s="75" t="n">
        <x:f>IF(A11="","",SUMIF('PARTIDAS'!$A$11:$A$310,A11,'PARTIDAS'!$I$11:$I$310))</x:f>
        <x:v>20000</x:v>
      </x:c>
      <x:c r="L11" s="75" t="n">
        <x:f>IF(A11="","",ROUND(K11*IF(I11="",0,I11),2))</x:f>
        <x:v>1000</x:v>
      </x:c>
      <x:c r="M11" s="75" t="n">
        <x:f>IF(A11="","",K11-L11)</x:f>
        <x:v>19000</x:v>
      </x:c>
      <x:c r="N11" s="75" t="n">
        <x:f>IF(A11="","",ROUND(M11*IF(J11="",0,J11),2))</x:f>
        <x:v>0</x:v>
      </x:c>
      <x:c r="O11" s="75" t="n">
        <x:f>IF(A11="","",M11+N11)</x:f>
        <x:v>19000</x:v>
      </x:c>
      <x:c r="P11" s="76" t="n">
        <x:f>IF(OR(A11="",E11=""),"",E11-'CONFIGURACIÓN'!$B$8)</x:f>
        <x:v>10</x:v>
      </x:c>
      <x:c r="Q11" s="72" t="str">
        <x:f>IF(A11="","",IF(OR(H11="Aceptada",H11="Rechazada",H11="Retirada"),"Cerrada",IF(OR(H11="Vencida",AND(E11&lt;&gt;"",E11&lt;'CONFIGURACIÓN'!$B$8)),"Vencida",IF(E11="","Sin fecha",IF(E11&lt;='CONFIGURACIÓN'!$B$8+'CONFIGURACIÓN'!$B$10,"Próxima a vencer","Vigente")))))</x:f>
        <x:v>Vigente</x:v>
      </x:c>
      <x:c r="R11" s="73" t="n">
        <x:v>46240</x:v>
      </x:c>
      <x:c r="S11" s="72" t="str">
        <x:f>IF(A11="","",IF(OR(H11="Aceptada",H11="Rechazada",H11="Vencida",H11="Retirada"),"No requerido",IF(R11="","Sin fecha",IF(R11&lt;'CONFIGURACIÓN'!$B$8,"Vencido",IF(R11='CONFIGURACIÓN'!$B$8,"Vence hoy",IF(R11&lt;='CONFIGURACIÓN'!$B$8+'CONFIGURACIÓN'!$B$11,"Próximo","Programado"))))))</x:f>
        <x:v>Próximo</x:v>
      </x:c>
      <x:c r="T11" s="68" t="str">
        <x:v>Paquete anual de soporte web</x:v>
      </x:c>
      <x:c r="U11" s="68" t="str">
        <x:v>Confirmar nivel de servicio</x:v>
      </x:c>
      <x:c r="V11" s="68" t="str">
        <x:v>Se solicitaron dos opciones.</x:v>
      </x:c>
    </x:row>
    <x:row r="12">
      <x:c r="A12" s="68" t="str">
        <x:v>QT-002</x:v>
      </x:c>
      <x:c r="B12" s="68" t="str">
        <x:v>CL-002</x:v>
      </x:c>
      <x:c r="C12" s="70" t="str">
        <x:f>IF(B12="","",IFERROR(INDEX('CLIENTES'!$B$11:$B$110,MATCH(B12,'CLIENTES'!$A$11:$A$110,0)),""))</x:f>
        <x:v>Café Flor del Desierto</x:v>
      </x:c>
      <x:c r="D12" s="73" t="n">
        <x:v>46193</x:v>
      </x:c>
      <x:c r="E12" s="73" t="n">
        <x:v>46223</x:v>
      </x:c>
      <x:c r="F12" s="71" t="str">
        <x:v>Omar Hassan</x:v>
      </x:c>
      <x:c r="G12" s="71" t="str">
        <x:v>Propuesta</x:v>
      </x:c>
      <x:c r="H12" s="71" t="str">
        <x:v>Aceptada</x:v>
      </x:c>
      <x:c r="I12" s="74" t="n">
        <x:v>0</x:v>
      </x:c>
      <x:c r="J12" s="74" t="n">
        <x:v>0</x:v>
      </x:c>
      <x:c r="K12" s="75" t="n">
        <x:f>IF(A12="","",SUMIF('PARTIDAS'!$A$11:$A$310,A12,'PARTIDAS'!$I$11:$I$310))</x:f>
        <x:v>28000</x:v>
      </x:c>
      <x:c r="L12" s="75" t="n">
        <x:f>IF(A12="","",ROUND(K12*IF(I12="",0,I12),2))</x:f>
        <x:v>0</x:v>
      </x:c>
      <x:c r="M12" s="75" t="n">
        <x:f>IF(A12="","",K12-L12)</x:f>
        <x:v>28000</x:v>
      </x:c>
      <x:c r="N12" s="75" t="n">
        <x:f>IF(A12="","",ROUND(M12*IF(J12="",0,J12),2))</x:f>
        <x:v>0</x:v>
      </x:c>
      <x:c r="O12" s="75" t="n">
        <x:f>IF(A12="","",M12+N12)</x:f>
        <x:v>28000</x:v>
      </x:c>
      <x:c r="P12" s="76" t="n">
        <x:f>IF(OR(A12="",E12=""),"",E12-'CONFIGURACIÓN'!$B$8)</x:f>
        <x:v>-16</x:v>
      </x:c>
      <x:c r="Q12" s="72" t="str">
        <x:f>IF(A12="","",IF(OR(H12="Aceptada",H12="Rechazada",H12="Retirada"),"Cerrada",IF(OR(H12="Vencida",AND(E12&lt;&gt;"",E12&lt;'CONFIGURACIÓN'!$B$8)),"Vencida",IF(E12="","Sin fecha",IF(E12&lt;='CONFIGURACIÓN'!$B$8+'CONFIGURACIÓN'!$B$10,"Próxima a vencer","Vigente")))))</x:f>
        <x:v>Cerrada</x:v>
      </x:c>
      <x:c r="R12" s="73"/>
      <x:c r="S12" s="72" t="str">
        <x:f>IF(A12="","",IF(OR(H12="Aceptada",H12="Rechazada",H12="Vencida",H12="Retirada"),"No requerido",IF(R12="","Sin fecha",IF(R12&lt;'CONFIGURACIÓN'!$B$8,"Vencido",IF(R12='CONFIGURACIÓN'!$B$8,"Vence hoy",IF(R12&lt;='CONFIGURACIÓN'!$B$8+'CONFIGURACIÓN'!$B$11,"Próximo","Programado"))))))</x:f>
        <x:v>No requerido</x:v>
      </x:c>
      <x:c r="T12" s="68" t="str">
        <x:v>Soporte de operaciones y menú estacional</x:v>
      </x:c>
      <x:c r="U12" s="68" t="str">
        <x:v>Preparar el traspaso</x:v>
      </x:c>
      <x:c r="V12" s="68" t="str">
        <x:v>Aceptada por correo.</x:v>
      </x:c>
    </x:row>
    <x:row r="13">
      <x:c r="A13" s="68" t="str">
        <x:v>QT-003</x:v>
      </x:c>
      <x:c r="B13" s="68" t="str">
        <x:v>CL-003</x:v>
      </x:c>
      <x:c r="C13" s="70" t="str">
        <x:f>IF(B13="","",IFERROR(INDEX('CLIENTES'!$B$11:$B$110,MATCH(B13,'CLIENTES'!$A$11:$A$110,0)),""))</x:f>
        <x:v>Reparaciones Estrella Norte</x:v>
      </x:c>
      <x:c r="D13" s="73" t="n">
        <x:v>46227</x:v>
      </x:c>
      <x:c r="E13" s="73" t="n">
        <x:v>46244</x:v>
      </x:c>
      <x:c r="F13" s="71" t="str">
        <x:v>Lina Park</x:v>
      </x:c>
      <x:c r="G13" s="71" t="str">
        <x:v>Propuesta</x:v>
      </x:c>
      <x:c r="H13" s="71" t="str">
        <x:v>Negociación</x:v>
      </x:c>
      <x:c r="I13" s="74" t="n">
        <x:v>0</x:v>
      </x:c>
      <x:c r="J13" s="74" t="n">
        <x:v>0</x:v>
      </x:c>
      <x:c r="K13" s="75" t="n">
        <x:f>IF(A13="","",SUMIF('PARTIDAS'!$A$11:$A$310,A13,'PARTIDAS'!$I$11:$I$310))</x:f>
        <x:v>15500</x:v>
      </x:c>
      <x:c r="L13" s="75" t="n">
        <x:f>IF(A13="","",ROUND(K13*IF(I13="",0,I13),2))</x:f>
        <x:v>0</x:v>
      </x:c>
      <x:c r="M13" s="75" t="n">
        <x:f>IF(A13="","",K13-L13)</x:f>
        <x:v>15500</x:v>
      </x:c>
      <x:c r="N13" s="75" t="n">
        <x:f>IF(A13="","",ROUND(M13*IF(J13="",0,J13),2))</x:f>
        <x:v>0</x:v>
      </x:c>
      <x:c r="O13" s="75" t="n">
        <x:f>IF(A13="","",M13+N13)</x:f>
        <x:v>15500</x:v>
      </x:c>
      <x:c r="P13" s="76" t="n">
        <x:f>IF(OR(A13="",E13=""),"",E13-'CONFIGURACIÓN'!$B$8)</x:f>
        <x:v>5</x:v>
      </x:c>
      <x:c r="Q13" s="72" t="str">
        <x:f>IF(A13="","",IF(OR(H13="Aceptada",H13="Rechazada",H13="Retirada"),"Cerrada",IF(OR(H13="Vencida",AND(E13&lt;&gt;"",E13&lt;'CONFIGURACIÓN'!$B$8)),"Vencida",IF(E13="","Sin fecha",IF(E13&lt;='CONFIGURACIÓN'!$B$8+'CONFIGURACIÓN'!$B$10,"Próxima a vencer","Vigente")))))</x:f>
        <x:v>Próxima a vencer</x:v>
      </x:c>
      <x:c r="R13" s="73" t="n">
        <x:v>46238</x:v>
      </x:c>
      <x:c r="S13" s="72" t="str">
        <x:f>IF(A13="","",IF(OR(H13="Aceptada",H13="Rechazada",H13="Vencida",H13="Retirada"),"No requerido",IF(R13="","Sin fecha",IF(R13&lt;'CONFIGURACIÓN'!$B$8,"Vencido",IF(R13='CONFIGURACIÓN'!$B$8,"Vence hoy",IF(R13&lt;='CONFIGURACIÓN'!$B$8+'CONFIGURACIÓN'!$B$11,"Próximo","Programado"))))))</x:f>
        <x:v>Vencido</x:v>
      </x:c>
      <x:c r="T13" s="68" t="str">
        <x:v>Rediseño del plan de servicio</x:v>
      </x:c>
      <x:c r="U13" s="68" t="str">
        <x:v>Revisar alcance ajustado</x:v>
      </x:c>
      <x:c r="V13" s="68" t="str">
        <x:v>Negociación de precio abierta.</x:v>
      </x:c>
    </x:row>
    <x:row r="14">
      <x:c r="A14" s="68" t="str">
        <x:v>QT-004</x:v>
      </x:c>
      <x:c r="B14" s="68" t="str">
        <x:v>CL-004</x:v>
      </x:c>
      <x:c r="C14" s="70" t="str">
        <x:f>IF(B14="","",IFERROR(INDEX('CLIENTES'!$B$11:$B$110,MATCH(B14,'CLIENTES'!$A$11:$A$110,0)),""))</x:f>
        <x:v>Carpintería Cedro</x:v>
      </x:c>
      <x:c r="D14" s="73" t="n">
        <x:v>46188</x:v>
      </x:c>
      <x:c r="E14" s="73" t="n">
        <x:v>46218</x:v>
      </x:c>
      <x:c r="F14" s="71" t="str">
        <x:v>Maya Chen</x:v>
      </x:c>
      <x:c r="G14" s="71" t="str">
        <x:v>Estimación</x:v>
      </x:c>
      <x:c r="H14" s="71" t="str">
        <x:v>Rechazada</x:v>
      </x:c>
      <x:c r="I14" s="74" t="n">
        <x:v>0</x:v>
      </x:c>
      <x:c r="J14" s="74" t="n">
        <x:v>0</x:v>
      </x:c>
      <x:c r="K14" s="75" t="n">
        <x:f>IF(A14="","",SUMIF('PARTIDAS'!$A$11:$A$310,A14,'PARTIDAS'!$I$11:$I$310))</x:f>
        <x:v>9000</x:v>
      </x:c>
      <x:c r="L14" s="75" t="n">
        <x:f>IF(A14="","",ROUND(K14*IF(I14="",0,I14),2))</x:f>
        <x:v>0</x:v>
      </x:c>
      <x:c r="M14" s="75" t="n">
        <x:f>IF(A14="","",K14-L14)</x:f>
        <x:v>9000</x:v>
      </x:c>
      <x:c r="N14" s="75" t="n">
        <x:f>IF(A14="","",ROUND(M14*IF(J14="",0,J14),2))</x:f>
        <x:v>0</x:v>
      </x:c>
      <x:c r="O14" s="75" t="n">
        <x:f>IF(A14="","",M14+N14)</x:f>
        <x:v>9000</x:v>
      </x:c>
      <x:c r="P14" s="76" t="n">
        <x:f>IF(OR(A14="",E14=""),"",E14-'CONFIGURACIÓN'!$B$8)</x:f>
        <x:v>-21</x:v>
      </x:c>
      <x:c r="Q14" s="72" t="str">
        <x:f>IF(A14="","",IF(OR(H14="Aceptada",H14="Rechazada",H14="Retirada"),"Cerrada",IF(OR(H14="Vencida",AND(E14&lt;&gt;"",E14&lt;'CONFIGURACIÓN'!$B$8)),"Vencida",IF(E14="","Sin fecha",IF(E14&lt;='CONFIGURACIÓN'!$B$8+'CONFIGURACIÓN'!$B$10,"Próxima a vencer","Vigente")))))</x:f>
        <x:v>Cerrada</x:v>
      </x:c>
      <x:c r="R14" s="73"/>
      <x:c r="S14" s="72" t="str">
        <x:f>IF(A14="","",IF(OR(H14="Aceptada",H14="Rechazada",H14="Vencida",H14="Retirada"),"No requerido",IF(R14="","Sin fecha",IF(R14&lt;'CONFIGURACIÓN'!$B$8,"Vencido",IF(R14='CONFIGURACIÓN'!$B$8,"Vence hoy",IF(R14&lt;='CONFIGURACIÓN'!$B$8+'CONFIGURACIÓN'!$B$11,"Próximo","Programado"))))))</x:f>
        <x:v>No requerido</x:v>
      </x:c>
      <x:c r="T14" s="68" t="str">
        <x:v>Revisión del flujo del taller</x:v>
      </x:c>
      <x:c r="U14" s="68" t="str">
        <x:v>Archivar la decisión</x:v>
      </x:c>
      <x:c r="V14" s="68" t="str">
        <x:v>Presupuesto aplazado.</x:v>
      </x:c>
    </x:row>
    <x:row r="15">
      <x:c r="A15" s="68" t="str">
        <x:v>QT-005</x:v>
      </x:c>
      <x:c r="B15" s="68" t="str">
        <x:v>CL-005</x:v>
      </x:c>
      <x:c r="C15" s="70" t="str">
        <x:f>IF(B15="","",IFERROR(INDEX('CLIENTES'!$B$11:$B$110,MATCH(B15,'CLIENTES'!$A$11:$A$110,0)),""))</x:f>
        <x:v>Tutorías Camino Claro</x:v>
      </x:c>
      <x:c r="D15" s="73" t="n">
        <x:v>46235</x:v>
      </x:c>
      <x:c r="E15" s="73" t="n">
        <x:v>46275</x:v>
      </x:c>
      <x:c r="F15" s="71" t="str">
        <x:v>Omar Hassan</x:v>
      </x:c>
      <x:c r="G15" s="71" t="str">
        <x:v>Cotización</x:v>
      </x:c>
      <x:c r="H15" s="71" t="str">
        <x:v>Borrador</x:v>
      </x:c>
      <x:c r="I15" s="74" t="n">
        <x:v>0</x:v>
      </x:c>
      <x:c r="J15" s="74" t="n">
        <x:v>0</x:v>
      </x:c>
      <x:c r="K15" s="75" t="n">
        <x:f>IF(A15="","",SUMIF('PARTIDAS'!$A$11:$A$310,A15,'PARTIDAS'!$I$11:$I$310))</x:f>
        <x:v>12000</x:v>
      </x:c>
      <x:c r="L15" s="75" t="n">
        <x:f>IF(A15="","",ROUND(K15*IF(I15="",0,I15),2))</x:f>
        <x:v>0</x:v>
      </x:c>
      <x:c r="M15" s="75" t="n">
        <x:f>IF(A15="","",K15-L15)</x:f>
        <x:v>12000</x:v>
      </x:c>
      <x:c r="N15" s="75" t="n">
        <x:f>IF(A15="","",ROUND(M15*IF(J15="",0,J15),2))</x:f>
        <x:v>0</x:v>
      </x:c>
      <x:c r="O15" s="75" t="n">
        <x:f>IF(A15="","",M15+N15)</x:f>
        <x:v>12000</x:v>
      </x:c>
      <x:c r="P15" s="76" t="n">
        <x:f>IF(OR(A15="",E15=""),"",E15-'CONFIGURACIÓN'!$B$8)</x:f>
        <x:v>36</x:v>
      </x:c>
      <x:c r="Q15" s="72" t="str">
        <x:f>IF(A15="","",IF(OR(H15="Aceptada",H15="Rechazada",H15="Retirada"),"Cerrada",IF(OR(H15="Vencida",AND(E15&lt;&gt;"",E15&lt;'CONFIGURACIÓN'!$B$8)),"Vencida",IF(E15="","Sin fecha",IF(E15&lt;='CONFIGURACIÓN'!$B$8+'CONFIGURACIÓN'!$B$10,"Próxima a vencer","Vigente")))))</x:f>
        <x:v>Vigente</x:v>
      </x:c>
      <x:c r="R15" s="73" t="n">
        <x:v>46239</x:v>
      </x:c>
      <x:c r="S15" s="72" t="str">
        <x:f>IF(A15="","",IF(OR(H15="Aceptada",H15="Rechazada",H15="Vencida",H15="Retirada"),"No requerido",IF(R15="","Sin fecha",IF(R15&lt;'CONFIGURACIÓN'!$B$8,"Vencido",IF(R15='CONFIGURACIÓN'!$B$8,"Vence hoy",IF(R15&lt;='CONFIGURACIÓN'!$B$8+'CONFIGURACIÓN'!$B$11,"Próximo","Programado"))))))</x:f>
        <x:v>Vence hoy</x:v>
      </x:c>
      <x:c r="T15" s="68" t="str">
        <x:v>Programa de formación de tutores</x:v>
      </x:c>
      <x:c r="U15" s="68" t="str">
        <x:v>Completar la revisión</x:v>
      </x:c>
      <x:c r="V15" s="68" t="str">
        <x:v>Borrador interno.</x:v>
      </x:c>
    </x:row>
    <x:row r="16">
      <x:c r="A16" s="68" t="str">
        <x:v>QT-006</x:v>
      </x:c>
      <x:c r="B16" s="68" t="str">
        <x:v>CL-006</x:v>
      </x:c>
      <x:c r="C16" s="70" t="str">
        <x:f>IF(B16="","",IFERROR(INDEX('CLIENTES'!$B$11:$B$110,MATCH(B16,'CLIENTES'!$A$11:$A$110,0)),""))</x:f>
        <x:v>Eventos Brasa y Roble</x:v>
      </x:c>
      <x:c r="D16" s="73" t="n">
        <x:v>46204</x:v>
      </x:c>
      <x:c r="E16" s="73" t="n">
        <x:v>46234</x:v>
      </x:c>
      <x:c r="F16" s="71" t="str">
        <x:v>Lina Park</x:v>
      </x:c>
      <x:c r="G16" s="71" t="str">
        <x:v>Propuesta</x:v>
      </x:c>
      <x:c r="H16" s="71" t="str">
        <x:v>Aceptada</x:v>
      </x:c>
      <x:c r="I16" s="74" t="n">
        <x:v>0</x:v>
      </x:c>
      <x:c r="J16" s="74" t="n">
        <x:v>0</x:v>
      </x:c>
      <x:c r="K16" s="75" t="n">
        <x:f>IF(A16="","",SUMIF('PARTIDAS'!$A$11:$A$310,A16,'PARTIDAS'!$I$11:$I$310))</x:f>
        <x:v>7500</x:v>
      </x:c>
      <x:c r="L16" s="75" t="n">
        <x:f>IF(A16="","",ROUND(K16*IF(I16="",0,I16),2))</x:f>
        <x:v>0</x:v>
      </x:c>
      <x:c r="M16" s="75" t="n">
        <x:f>IF(A16="","",K16-L16)</x:f>
        <x:v>7500</x:v>
      </x:c>
      <x:c r="N16" s="75" t="n">
        <x:f>IF(A16="","",ROUND(M16*IF(J16="",0,J16),2))</x:f>
        <x:v>0</x:v>
      </x:c>
      <x:c r="O16" s="75" t="n">
        <x:f>IF(A16="","",M16+N16)</x:f>
        <x:v>7500</x:v>
      </x:c>
      <x:c r="P16" s="76" t="n">
        <x:f>IF(OR(A16="",E16=""),"",E16-'CONFIGURACIÓN'!$B$8)</x:f>
        <x:v>-5</x:v>
      </x:c>
      <x:c r="Q16" s="72" t="str">
        <x:f>IF(A16="","",IF(OR(H16="Aceptada",H16="Rechazada",H16="Retirada"),"Cerrada",IF(OR(H16="Vencida",AND(E16&lt;&gt;"",E16&lt;'CONFIGURACIÓN'!$B$8)),"Vencida",IF(E16="","Sin fecha",IF(E16&lt;='CONFIGURACIÓN'!$B$8+'CONFIGURACIÓN'!$B$10,"Próxima a vencer","Vigente")))))</x:f>
        <x:v>Cerrada</x:v>
      </x:c>
      <x:c r="R16" s="73"/>
      <x:c r="S16" s="72" t="str">
        <x:f>IF(A16="","",IF(OR(H16="Aceptada",H16="Rechazada",H16="Vencida",H16="Retirada"),"No requerido",IF(R16="","Sin fecha",IF(R16&lt;'CONFIGURACIÓN'!$B$8,"Vencido",IF(R16='CONFIGURACIÓN'!$B$8,"Vence hoy",IF(R16&lt;='CONFIGURACIÓN'!$B$8+'CONFIGURACIÓN'!$B$11,"Próximo","Programado"))))))</x:f>
        <x:v>No requerido</x:v>
      </x:c>
      <x:c r="T16" s="68" t="str">
        <x:v>Soporte de planificación del evento</x:v>
      </x:c>
      <x:c r="U16" s="68" t="str">
        <x:v>Preparar el plan de entrega</x:v>
      </x:c>
      <x:c r="V16" s="68" t="str">
        <x:v>El depósito se gestiona aparte.</x:v>
      </x:c>
    </x:row>
    <x:row r="17">
      <x:c r="A17" s="68" t="str">
        <x:v>QT-007</x:v>
      </x:c>
      <x:c r="B17" s="68" t="str">
        <x:v>CL-007</x:v>
      </x:c>
      <x:c r="C17" s="70" t="str">
        <x:f>IF(B17="","",IFERROR(INDEX('CLIENTES'!$B$11:$B$110,MATCH(B17,'CLIENTES'!$A$11:$A$110,0)),""))</x:f>
        <x:v>Logística Duna Azul</x:v>
      </x:c>
      <x:c r="D17" s="73" t="n">
        <x:v>46198</x:v>
      </x:c>
      <x:c r="E17" s="73" t="n">
        <x:v>46234</x:v>
      </x:c>
      <x:c r="F17" s="71" t="str">
        <x:v>Omar Hassan</x:v>
      </x:c>
      <x:c r="G17" s="71" t="str">
        <x:v>Cotización</x:v>
      </x:c>
      <x:c r="H17" s="71" t="str">
        <x:v>Vencida</x:v>
      </x:c>
      <x:c r="I17" s="74" t="n">
        <x:v>0</x:v>
      </x:c>
      <x:c r="J17" s="74" t="n">
        <x:v>0</x:v>
      </x:c>
      <x:c r="K17" s="75" t="n">
        <x:f>IF(A17="","",SUMIF('PARTIDAS'!$A$11:$A$310,A17,'PARTIDAS'!$I$11:$I$310))</x:f>
        <x:v>14000</x:v>
      </x:c>
      <x:c r="L17" s="75" t="n">
        <x:f>IF(A17="","",ROUND(K17*IF(I17="",0,I17),2))</x:f>
        <x:v>0</x:v>
      </x:c>
      <x:c r="M17" s="75" t="n">
        <x:f>IF(A17="","",K17-L17)</x:f>
        <x:v>14000</x:v>
      </x:c>
      <x:c r="N17" s="75" t="n">
        <x:f>IF(A17="","",ROUND(M17*IF(J17="",0,J17),2))</x:f>
        <x:v>0</x:v>
      </x:c>
      <x:c r="O17" s="75" t="n">
        <x:f>IF(A17="","",M17+N17)</x:f>
        <x:v>14000</x:v>
      </x:c>
      <x:c r="P17" s="76" t="n">
        <x:f>IF(OR(A17="",E17=""),"",E17-'CONFIGURACIÓN'!$B$8)</x:f>
        <x:v>-5</x:v>
      </x:c>
      <x:c r="Q17" s="72" t="str">
        <x:f>IF(A17="","",IF(OR(H17="Aceptada",H17="Rechazada",H17="Retirada"),"Cerrada",IF(OR(H17="Vencida",AND(E17&lt;&gt;"",E17&lt;'CONFIGURACIÓN'!$B$8)),"Vencida",IF(E17="","Sin fecha",IF(E17&lt;='CONFIGURACIÓN'!$B$8+'CONFIGURACIÓN'!$B$10,"Próxima a vencer","Vigente")))))</x:f>
        <x:v>Vencida</x:v>
      </x:c>
      <x:c r="R17" s="73"/>
      <x:c r="S17" s="72" t="str">
        <x:f>IF(A17="","",IF(OR(H17="Aceptada",H17="Rechazada",H17="Vencida",H17="Retirada"),"No requerido",IF(R17="","Sin fecha",IF(R17&lt;'CONFIGURACIÓN'!$B$8,"Vencido",IF(R17='CONFIGURACIÓN'!$B$8,"Vence hoy",IF(R17&lt;='CONFIGURACIÓN'!$B$8+'CONFIGURACIÓN'!$B$11,"Próximo","Programado"))))))</x:f>
        <x:v>No requerido</x:v>
      </x:c>
      <x:c r="T17" s="68" t="str">
        <x:v>Revisión de procesos de flota</x:v>
      </x:c>
      <x:c r="U17" s="68" t="str">
        <x:v>Decidir si se vuelve a emitir</x:v>
      </x:c>
      <x:c r="V17" s="68" t="str">
        <x:v>Sin respuesta antes del vencimiento.</x:v>
      </x:c>
    </x:row>
    <x:row r="18">
      <x:c r="A18" s="68" t="str">
        <x:v>QT-008</x:v>
      </x:c>
      <x:c r="B18" s="68" t="str">
        <x:v>CL-008</x:v>
      </x:c>
      <x:c r="C18" s="70" t="str">
        <x:f>IF(B18="","",IFERROR(INDEX('CLIENTES'!$B$11:$B$110,MATCH(B18,'CLIENTES'!$A$11:$A$110,0)),""))</x:f>
        <x:v>Clínica Dental Calle Palma</x:v>
      </x:c>
      <x:c r="D18" s="73" t="n">
        <x:v>46233</x:v>
      </x:c>
      <x:c r="E18" s="73" t="n">
        <x:v>46254</x:v>
      </x:c>
      <x:c r="F18" s="71" t="str">
        <x:v>Lina Park</x:v>
      </x:c>
      <x:c r="G18" s="71" t="str">
        <x:v>Cotización</x:v>
      </x:c>
      <x:c r="H18" s="71" t="str">
        <x:v>Vista</x:v>
      </x:c>
      <x:c r="I18" s="74" t="n">
        <x:v>0</x:v>
      </x:c>
      <x:c r="J18" s="74" t="n">
        <x:v>0</x:v>
      </x:c>
      <x:c r="K18" s="75" t="n">
        <x:f>IF(A18="","",SUMIF('PARTIDAS'!$A$11:$A$310,A18,'PARTIDAS'!$I$11:$I$310))</x:f>
        <x:v>6000</x:v>
      </x:c>
      <x:c r="L18" s="75" t="n">
        <x:f>IF(A18="","",ROUND(K18*IF(I18="",0,I18),2))</x:f>
        <x:v>0</x:v>
      </x:c>
      <x:c r="M18" s="75" t="n">
        <x:f>IF(A18="","",K18-L18)</x:f>
        <x:v>6000</x:v>
      </x:c>
      <x:c r="N18" s="75" t="n">
        <x:f>IF(A18="","",ROUND(M18*IF(J18="",0,J18),2))</x:f>
        <x:v>0</x:v>
      </x:c>
      <x:c r="O18" s="75" t="n">
        <x:f>IF(A18="","",M18+N18)</x:f>
        <x:v>6000</x:v>
      </x:c>
      <x:c r="P18" s="76" t="n">
        <x:f>IF(OR(A18="",E18=""),"",E18-'CONFIGURACIÓN'!$B$8)</x:f>
        <x:v>15</x:v>
      </x:c>
      <x:c r="Q18" s="72" t="str">
        <x:f>IF(A18="","",IF(OR(H18="Aceptada",H18="Rechazada",H18="Retirada"),"Cerrada",IF(OR(H18="Vencida",AND(E18&lt;&gt;"",E18&lt;'CONFIGURACIÓN'!$B$8)),"Vencida",IF(E18="","Sin fecha",IF(E18&lt;='CONFIGURACIÓN'!$B$8+'CONFIGURACIÓN'!$B$10,"Próxima a vencer","Vigente")))))</x:f>
        <x:v>Vigente</x:v>
      </x:c>
      <x:c r="R18" s="73" t="n">
        <x:v>46247</x:v>
      </x:c>
      <x:c r="S18" s="72" t="str">
        <x:f>IF(A18="","",IF(OR(H18="Aceptada",H18="Rechazada",H18="Vencida",H18="Retirada"),"No requerido",IF(R18="","Sin fecha",IF(R18&lt;'CONFIGURACIÓN'!$B$8,"Vencido",IF(R18='CONFIGURACIÓN'!$B$8,"Vence hoy",IF(R18&lt;='CONFIGURACIÓN'!$B$8+'CONFIGURACIÓN'!$B$11,"Próximo","Programado"))))))</x:f>
        <x:v>Programado</x:v>
      </x:c>
      <x:c r="T18" s="68" t="str">
        <x:v>Revisión administrativa de la clínica</x:v>
      </x:c>
      <x:c r="U18" s="68" t="str">
        <x:v>Consultar el plazo de decisión</x:v>
      </x:c>
      <x:c r="V18" s="68" t="str">
        <x:v>El cliente abrió la cotización.</x:v>
      </x:c>
    </x:row>
    <x:row r="19">
      <x:c r="A19" s="68"/>
      <x:c r="B19" s="68"/>
      <x:c r="C19" s="70" t="str">
        <x:f>IF(B19="","",IFERROR(INDEX('CLIENTES'!$B$11:$B$110,MATCH(B19,'CLIENTES'!$A$11:$A$110,0)),""))</x:f>
      </x:c>
      <x:c r="D19" s="73"/>
      <x:c r="E19" s="73"/>
      <x:c r="F19" s="71"/>
      <x:c r="G19" s="71"/>
      <x:c r="H19" s="71"/>
      <x:c r="I19" s="74"/>
      <x:c r="J19" s="74"/>
      <x:c r="K19" s="75" t="str">
        <x:f>IF(A19="","",SUMIF('PARTIDAS'!$A$11:$A$310,A19,'PARTIDAS'!$I$11:$I$310))</x:f>
      </x:c>
      <x:c r="L19" s="75" t="str">
        <x:f>IF(A19="","",ROUND(K19*IF(I19="",0,I19),2))</x:f>
      </x:c>
      <x:c r="M19" s="75" t="str">
        <x:f>IF(A19="","",K19-L19)</x:f>
      </x:c>
      <x:c r="N19" s="75" t="str">
        <x:f>IF(A19="","",ROUND(M19*IF(J19="",0,J19),2))</x:f>
      </x:c>
      <x:c r="O19" s="75" t="str">
        <x:f>IF(A19="","",M19+N19)</x:f>
      </x:c>
      <x:c r="P19" s="76" t="str">
        <x:f>IF(OR(A19="",E19=""),"",E19-'CONFIGURACIÓN'!$B$8)</x:f>
      </x:c>
      <x:c r="Q19" s="72" t="str">
        <x:f>IF(A19="","",IF(OR(H19="Aceptada",H19="Rechazada",H19="Retirada"),"Cerrada",IF(OR(H19="Vencida",AND(E19&lt;&gt;"",E19&lt;'CONFIGURACIÓN'!$B$8)),"Vencida",IF(E19="","Sin fecha",IF(E19&lt;='CONFIGURACIÓN'!$B$8+'CONFIGURACIÓN'!$B$10,"Próxima a vencer","Vigente")))))</x:f>
      </x:c>
      <x:c r="R19" s="73"/>
      <x:c r="S19" s="72" t="str">
        <x:f>IF(A19="","",IF(OR(H19="Aceptada",H19="Rechazada",H19="Vencida",H19="Retirada"),"No requerido",IF(R19="","Sin fecha",IF(R19&lt;'CONFIGURACIÓN'!$B$8,"Vencido",IF(R19='CONFIGURACIÓN'!$B$8,"Vence hoy",IF(R19&lt;='CONFIGURACIÓN'!$B$8+'CONFIGURACIÓN'!$B$11,"Próximo","Programado"))))))</x:f>
      </x:c>
      <x:c r="T19" s="68"/>
      <x:c r="U19" s="68"/>
      <x:c r="V19" s="68"/>
    </x:row>
    <x:row r="20">
      <x:c r="A20" s="68"/>
      <x:c r="B20" s="68"/>
      <x:c r="C20" s="70" t="str">
        <x:f>IF(B20="","",IFERROR(INDEX('CLIENTES'!$B$11:$B$110,MATCH(B20,'CLIENTES'!$A$11:$A$110,0)),""))</x:f>
      </x:c>
      <x:c r="D20" s="73"/>
      <x:c r="E20" s="73"/>
      <x:c r="F20" s="71"/>
      <x:c r="G20" s="71"/>
      <x:c r="H20" s="71"/>
      <x:c r="I20" s="74"/>
      <x:c r="J20" s="74"/>
      <x:c r="K20" s="75" t="str">
        <x:f>IF(A20="","",SUMIF('PARTIDAS'!$A$11:$A$310,A20,'PARTIDAS'!$I$11:$I$310))</x:f>
      </x:c>
      <x:c r="L20" s="75" t="str">
        <x:f>IF(A20="","",ROUND(K20*IF(I20="",0,I20),2))</x:f>
      </x:c>
      <x:c r="M20" s="75" t="str">
        <x:f>IF(A20="","",K20-L20)</x:f>
      </x:c>
      <x:c r="N20" s="75" t="str">
        <x:f>IF(A20="","",ROUND(M20*IF(J20="",0,J20),2))</x:f>
      </x:c>
      <x:c r="O20" s="75" t="str">
        <x:f>IF(A20="","",M20+N20)</x:f>
      </x:c>
      <x:c r="P20" s="76" t="str">
        <x:f>IF(OR(A20="",E20=""),"",E20-'CONFIGURACIÓN'!$B$8)</x:f>
      </x:c>
      <x:c r="Q20" s="72" t="str">
        <x:f>IF(A20="","",IF(OR(H20="Aceptada",H20="Rechazada",H20="Retirada"),"Cerrada",IF(OR(H20="Vencida",AND(E20&lt;&gt;"",E20&lt;'CONFIGURACIÓN'!$B$8)),"Vencida",IF(E20="","Sin fecha",IF(E20&lt;='CONFIGURACIÓN'!$B$8+'CONFIGURACIÓN'!$B$10,"Próxima a vencer","Vigente")))))</x:f>
      </x:c>
      <x:c r="R20" s="73"/>
      <x:c r="S20" s="72" t="str">
        <x:f>IF(A20="","",IF(OR(H20="Aceptada",H20="Rechazada",H20="Vencida",H20="Retirada"),"No requerido",IF(R20="","Sin fecha",IF(R20&lt;'CONFIGURACIÓN'!$B$8,"Vencido",IF(R20='CONFIGURACIÓN'!$B$8,"Vence hoy",IF(R20&lt;='CONFIGURACIÓN'!$B$8+'CONFIGURACIÓN'!$B$11,"Próximo","Programado"))))))</x:f>
      </x:c>
      <x:c r="T20" s="68"/>
      <x:c r="U20" s="68"/>
      <x:c r="V20" s="68"/>
    </x:row>
    <x:row r="21">
      <x:c r="A21" s="68"/>
      <x:c r="B21" s="68"/>
      <x:c r="C21" s="70" t="str">
        <x:f>IF(B21="","",IFERROR(INDEX('CLIENTES'!$B$11:$B$110,MATCH(B21,'CLIENTES'!$A$11:$A$110,0)),""))</x:f>
      </x:c>
      <x:c r="D21" s="73"/>
      <x:c r="E21" s="73"/>
      <x:c r="F21" s="71"/>
      <x:c r="G21" s="71"/>
      <x:c r="H21" s="71"/>
      <x:c r="I21" s="74"/>
      <x:c r="J21" s="74"/>
      <x:c r="K21" s="75" t="str">
        <x:f>IF(A21="","",SUMIF('PARTIDAS'!$A$11:$A$310,A21,'PARTIDAS'!$I$11:$I$310))</x:f>
      </x:c>
      <x:c r="L21" s="75" t="str">
        <x:f>IF(A21="","",ROUND(K21*IF(I21="",0,I21),2))</x:f>
      </x:c>
      <x:c r="M21" s="75" t="str">
        <x:f>IF(A21="","",K21-L21)</x:f>
      </x:c>
      <x:c r="N21" s="75" t="str">
        <x:f>IF(A21="","",ROUND(M21*IF(J21="",0,J21),2))</x:f>
      </x:c>
      <x:c r="O21" s="75" t="str">
        <x:f>IF(A21="","",M21+N21)</x:f>
      </x:c>
      <x:c r="P21" s="76" t="str">
        <x:f>IF(OR(A21="",E21=""),"",E21-'CONFIGURACIÓN'!$B$8)</x:f>
      </x:c>
      <x:c r="Q21" s="72" t="str">
        <x:f>IF(A21="","",IF(OR(H21="Aceptada",H21="Rechazada",H21="Retirada"),"Cerrada",IF(OR(H21="Vencida",AND(E21&lt;&gt;"",E21&lt;'CONFIGURACIÓN'!$B$8)),"Vencida",IF(E21="","Sin fecha",IF(E21&lt;='CONFIGURACIÓN'!$B$8+'CONFIGURACIÓN'!$B$10,"Próxima a vencer","Vigente")))))</x:f>
      </x:c>
      <x:c r="R21" s="73"/>
      <x:c r="S21" s="72" t="str">
        <x:f>IF(A21="","",IF(OR(H21="Aceptada",H21="Rechazada",H21="Vencida",H21="Retirada"),"No requerido",IF(R21="","Sin fecha",IF(R21&lt;'CONFIGURACIÓN'!$B$8,"Vencido",IF(R21='CONFIGURACIÓN'!$B$8,"Vence hoy",IF(R21&lt;='CONFIGURACIÓN'!$B$8+'CONFIGURACIÓN'!$B$11,"Próximo","Programado"))))))</x:f>
      </x:c>
      <x:c r="T21" s="68"/>
      <x:c r="U21" s="68"/>
      <x:c r="V21" s="68"/>
    </x:row>
    <x:row r="22">
      <x:c r="A22" s="68"/>
      <x:c r="B22" s="68"/>
      <x:c r="C22" s="70" t="str">
        <x:f>IF(B22="","",IFERROR(INDEX('CLIENTES'!$B$11:$B$110,MATCH(B22,'CLIENTES'!$A$11:$A$110,0)),""))</x:f>
      </x:c>
      <x:c r="D22" s="73"/>
      <x:c r="E22" s="73"/>
      <x:c r="F22" s="71"/>
      <x:c r="G22" s="71"/>
      <x:c r="H22" s="71"/>
      <x:c r="I22" s="74"/>
      <x:c r="J22" s="74"/>
      <x:c r="K22" s="75" t="str">
        <x:f>IF(A22="","",SUMIF('PARTIDAS'!$A$11:$A$310,A22,'PARTIDAS'!$I$11:$I$310))</x:f>
      </x:c>
      <x:c r="L22" s="75" t="str">
        <x:f>IF(A22="","",ROUND(K22*IF(I22="",0,I22),2))</x:f>
      </x:c>
      <x:c r="M22" s="75" t="str">
        <x:f>IF(A22="","",K22-L22)</x:f>
      </x:c>
      <x:c r="N22" s="75" t="str">
        <x:f>IF(A22="","",ROUND(M22*IF(J22="",0,J22),2))</x:f>
      </x:c>
      <x:c r="O22" s="75" t="str">
        <x:f>IF(A22="","",M22+N22)</x:f>
      </x:c>
      <x:c r="P22" s="76" t="str">
        <x:f>IF(OR(A22="",E22=""),"",E22-'CONFIGURACIÓN'!$B$8)</x:f>
      </x:c>
      <x:c r="Q22" s="72" t="str">
        <x:f>IF(A22="","",IF(OR(H22="Aceptada",H22="Rechazada",H22="Retirada"),"Cerrada",IF(OR(H22="Vencida",AND(E22&lt;&gt;"",E22&lt;'CONFIGURACIÓN'!$B$8)),"Vencida",IF(E22="","Sin fecha",IF(E22&lt;='CONFIGURACIÓN'!$B$8+'CONFIGURACIÓN'!$B$10,"Próxima a vencer","Vigente")))))</x:f>
      </x:c>
      <x:c r="R22" s="73"/>
      <x:c r="S22" s="72" t="str">
        <x:f>IF(A22="","",IF(OR(H22="Aceptada",H22="Rechazada",H22="Vencida",H22="Retirada"),"No requerido",IF(R22="","Sin fecha",IF(R22&lt;'CONFIGURACIÓN'!$B$8,"Vencido",IF(R22='CONFIGURACIÓN'!$B$8,"Vence hoy",IF(R22&lt;='CONFIGURACIÓN'!$B$8+'CONFIGURACIÓN'!$B$11,"Próximo","Programado"))))))</x:f>
      </x:c>
      <x:c r="T22" s="68"/>
      <x:c r="U22" s="68"/>
      <x:c r="V22" s="68"/>
    </x:row>
    <x:row r="23">
      <x:c r="A23" s="68"/>
      <x:c r="B23" s="68"/>
      <x:c r="C23" s="70" t="str">
        <x:f>IF(B23="","",IFERROR(INDEX('CLIENTES'!$B$11:$B$110,MATCH(B23,'CLIENTES'!$A$11:$A$110,0)),""))</x:f>
      </x:c>
      <x:c r="D23" s="73"/>
      <x:c r="E23" s="73"/>
      <x:c r="F23" s="71"/>
      <x:c r="G23" s="71"/>
      <x:c r="H23" s="71"/>
      <x:c r="I23" s="74"/>
      <x:c r="J23" s="74"/>
      <x:c r="K23" s="75" t="str">
        <x:f>IF(A23="","",SUMIF('PARTIDAS'!$A$11:$A$310,A23,'PARTIDAS'!$I$11:$I$310))</x:f>
      </x:c>
      <x:c r="L23" s="75" t="str">
        <x:f>IF(A23="","",ROUND(K23*IF(I23="",0,I23),2))</x:f>
      </x:c>
      <x:c r="M23" s="75" t="str">
        <x:f>IF(A23="","",K23-L23)</x:f>
      </x:c>
      <x:c r="N23" s="75" t="str">
        <x:f>IF(A23="","",ROUND(M23*IF(J23="",0,J23),2))</x:f>
      </x:c>
      <x:c r="O23" s="75" t="str">
        <x:f>IF(A23="","",M23+N23)</x:f>
      </x:c>
      <x:c r="P23" s="76" t="str">
        <x:f>IF(OR(A23="",E23=""),"",E23-'CONFIGURACIÓN'!$B$8)</x:f>
      </x:c>
      <x:c r="Q23" s="72" t="str">
        <x:f>IF(A23="","",IF(OR(H23="Aceptada",H23="Rechazada",H23="Retirada"),"Cerrada",IF(OR(H23="Vencida",AND(E23&lt;&gt;"",E23&lt;'CONFIGURACIÓN'!$B$8)),"Vencida",IF(E23="","Sin fecha",IF(E23&lt;='CONFIGURACIÓN'!$B$8+'CONFIGURACIÓN'!$B$10,"Próxima a vencer","Vigente")))))</x:f>
      </x:c>
      <x:c r="R23" s="73"/>
      <x:c r="S23" s="72" t="str">
        <x:f>IF(A23="","",IF(OR(H23="Aceptada",H23="Rechazada",H23="Vencida",H23="Retirada"),"No requerido",IF(R23="","Sin fecha",IF(R23&lt;'CONFIGURACIÓN'!$B$8,"Vencido",IF(R23='CONFIGURACIÓN'!$B$8,"Vence hoy",IF(R23&lt;='CONFIGURACIÓN'!$B$8+'CONFIGURACIÓN'!$B$11,"Próximo","Programado"))))))</x:f>
      </x:c>
      <x:c r="T23" s="68"/>
      <x:c r="U23" s="68"/>
      <x:c r="V23" s="68"/>
    </x:row>
    <x:row r="24">
      <x:c r="A24" s="68"/>
      <x:c r="B24" s="68"/>
      <x:c r="C24" s="70" t="str">
        <x:f>IF(B24="","",IFERROR(INDEX('CLIENTES'!$B$11:$B$110,MATCH(B24,'CLIENTES'!$A$11:$A$110,0)),""))</x:f>
      </x:c>
      <x:c r="D24" s="73"/>
      <x:c r="E24" s="73"/>
      <x:c r="F24" s="71"/>
      <x:c r="G24" s="71"/>
      <x:c r="H24" s="71"/>
      <x:c r="I24" s="74"/>
      <x:c r="J24" s="74"/>
      <x:c r="K24" s="75" t="str">
        <x:f>IF(A24="","",SUMIF('PARTIDAS'!$A$11:$A$310,A24,'PARTIDAS'!$I$11:$I$310))</x:f>
      </x:c>
      <x:c r="L24" s="75" t="str">
        <x:f>IF(A24="","",ROUND(K24*IF(I24="",0,I24),2))</x:f>
      </x:c>
      <x:c r="M24" s="75" t="str">
        <x:f>IF(A24="","",K24-L24)</x:f>
      </x:c>
      <x:c r="N24" s="75" t="str">
        <x:f>IF(A24="","",ROUND(M24*IF(J24="",0,J24),2))</x:f>
      </x:c>
      <x:c r="O24" s="75" t="str">
        <x:f>IF(A24="","",M24+N24)</x:f>
      </x:c>
      <x:c r="P24" s="76" t="str">
        <x:f>IF(OR(A24="",E24=""),"",E24-'CONFIGURACIÓN'!$B$8)</x:f>
      </x:c>
      <x:c r="Q24" s="72" t="str">
        <x:f>IF(A24="","",IF(OR(H24="Aceptada",H24="Rechazada",H24="Retirada"),"Cerrada",IF(OR(H24="Vencida",AND(E24&lt;&gt;"",E24&lt;'CONFIGURACIÓN'!$B$8)),"Vencida",IF(E24="","Sin fecha",IF(E24&lt;='CONFIGURACIÓN'!$B$8+'CONFIGURACIÓN'!$B$10,"Próxima a vencer","Vigente")))))</x:f>
      </x:c>
      <x:c r="R24" s="73"/>
      <x:c r="S24" s="72" t="str">
        <x:f>IF(A24="","",IF(OR(H24="Aceptada",H24="Rechazada",H24="Vencida",H24="Retirada"),"No requerido",IF(R24="","Sin fecha",IF(R24&lt;'CONFIGURACIÓN'!$B$8,"Vencido",IF(R24='CONFIGURACIÓN'!$B$8,"Vence hoy",IF(R24&lt;='CONFIGURACIÓN'!$B$8+'CONFIGURACIÓN'!$B$11,"Próximo","Programado"))))))</x:f>
      </x:c>
      <x:c r="T24" s="68"/>
      <x:c r="U24" s="68"/>
      <x:c r="V24" s="68"/>
    </x:row>
    <x:row r="25">
      <x:c r="A25" s="68"/>
      <x:c r="B25" s="68"/>
      <x:c r="C25" s="70" t="str">
        <x:f>IF(B25="","",IFERROR(INDEX('CLIENTES'!$B$11:$B$110,MATCH(B25,'CLIENTES'!$A$11:$A$110,0)),""))</x:f>
      </x:c>
      <x:c r="D25" s="73"/>
      <x:c r="E25" s="73"/>
      <x:c r="F25" s="71"/>
      <x:c r="G25" s="71"/>
      <x:c r="H25" s="71"/>
      <x:c r="I25" s="74"/>
      <x:c r="J25" s="74"/>
      <x:c r="K25" s="75" t="str">
        <x:f>IF(A25="","",SUMIF('PARTIDAS'!$A$11:$A$310,A25,'PARTIDAS'!$I$11:$I$310))</x:f>
      </x:c>
      <x:c r="L25" s="75" t="str">
        <x:f>IF(A25="","",ROUND(K25*IF(I25="",0,I25),2))</x:f>
      </x:c>
      <x:c r="M25" s="75" t="str">
        <x:f>IF(A25="","",K25-L25)</x:f>
      </x:c>
      <x:c r="N25" s="75" t="str">
        <x:f>IF(A25="","",ROUND(M25*IF(J25="",0,J25),2))</x:f>
      </x:c>
      <x:c r="O25" s="75" t="str">
        <x:f>IF(A25="","",M25+N25)</x:f>
      </x:c>
      <x:c r="P25" s="76" t="str">
        <x:f>IF(OR(A25="",E25=""),"",E25-'CONFIGURACIÓN'!$B$8)</x:f>
      </x:c>
      <x:c r="Q25" s="72" t="str">
        <x:f>IF(A25="","",IF(OR(H25="Aceptada",H25="Rechazada",H25="Retirada"),"Cerrada",IF(OR(H25="Vencida",AND(E25&lt;&gt;"",E25&lt;'CONFIGURACIÓN'!$B$8)),"Vencida",IF(E25="","Sin fecha",IF(E25&lt;='CONFIGURACIÓN'!$B$8+'CONFIGURACIÓN'!$B$10,"Próxima a vencer","Vigente")))))</x:f>
      </x:c>
      <x:c r="R25" s="73"/>
      <x:c r="S25" s="72" t="str">
        <x:f>IF(A25="","",IF(OR(H25="Aceptada",H25="Rechazada",H25="Vencida",H25="Retirada"),"No requerido",IF(R25="","Sin fecha",IF(R25&lt;'CONFIGURACIÓN'!$B$8,"Vencido",IF(R25='CONFIGURACIÓN'!$B$8,"Vence hoy",IF(R25&lt;='CONFIGURACIÓN'!$B$8+'CONFIGURACIÓN'!$B$11,"Próximo","Programado"))))))</x:f>
      </x:c>
      <x:c r="T25" s="68"/>
      <x:c r="U25" s="68"/>
      <x:c r="V25" s="68"/>
    </x:row>
    <x:row r="26">
      <x:c r="A26" s="68"/>
      <x:c r="B26" s="68"/>
      <x:c r="C26" s="70" t="str">
        <x:f>IF(B26="","",IFERROR(INDEX('CLIENTES'!$B$11:$B$110,MATCH(B26,'CLIENTES'!$A$11:$A$110,0)),""))</x:f>
      </x:c>
      <x:c r="D26" s="73"/>
      <x:c r="E26" s="73"/>
      <x:c r="F26" s="71"/>
      <x:c r="G26" s="71"/>
      <x:c r="H26" s="71"/>
      <x:c r="I26" s="74"/>
      <x:c r="J26" s="74"/>
      <x:c r="K26" s="75" t="str">
        <x:f>IF(A26="","",SUMIF('PARTIDAS'!$A$11:$A$310,A26,'PARTIDAS'!$I$11:$I$310))</x:f>
      </x:c>
      <x:c r="L26" s="75" t="str">
        <x:f>IF(A26="","",ROUND(K26*IF(I26="",0,I26),2))</x:f>
      </x:c>
      <x:c r="M26" s="75" t="str">
        <x:f>IF(A26="","",K26-L26)</x:f>
      </x:c>
      <x:c r="N26" s="75" t="str">
        <x:f>IF(A26="","",ROUND(M26*IF(J26="",0,J26),2))</x:f>
      </x:c>
      <x:c r="O26" s="75" t="str">
        <x:f>IF(A26="","",M26+N26)</x:f>
      </x:c>
      <x:c r="P26" s="76" t="str">
        <x:f>IF(OR(A26="",E26=""),"",E26-'CONFIGURACIÓN'!$B$8)</x:f>
      </x:c>
      <x:c r="Q26" s="72" t="str">
        <x:f>IF(A26="","",IF(OR(H26="Aceptada",H26="Rechazada",H26="Retirada"),"Cerrada",IF(OR(H26="Vencida",AND(E26&lt;&gt;"",E26&lt;'CONFIGURACIÓN'!$B$8)),"Vencida",IF(E26="","Sin fecha",IF(E26&lt;='CONFIGURACIÓN'!$B$8+'CONFIGURACIÓN'!$B$10,"Próxima a vencer","Vigente")))))</x:f>
      </x:c>
      <x:c r="R26" s="73"/>
      <x:c r="S26" s="72" t="str">
        <x:f>IF(A26="","",IF(OR(H26="Aceptada",H26="Rechazada",H26="Vencida",H26="Retirada"),"No requerido",IF(R26="","Sin fecha",IF(R26&lt;'CONFIGURACIÓN'!$B$8,"Vencido",IF(R26='CONFIGURACIÓN'!$B$8,"Vence hoy",IF(R26&lt;='CONFIGURACIÓN'!$B$8+'CONFIGURACIÓN'!$B$11,"Próximo","Programado"))))))</x:f>
      </x:c>
      <x:c r="T26" s="68"/>
      <x:c r="U26" s="68"/>
      <x:c r="V26" s="68"/>
    </x:row>
    <x:row r="27">
      <x:c r="A27" s="68"/>
      <x:c r="B27" s="68"/>
      <x:c r="C27" s="70" t="str">
        <x:f>IF(B27="","",IFERROR(INDEX('CLIENTES'!$B$11:$B$110,MATCH(B27,'CLIENTES'!$A$11:$A$110,0)),""))</x:f>
      </x:c>
      <x:c r="D27" s="73"/>
      <x:c r="E27" s="73"/>
      <x:c r="F27" s="71"/>
      <x:c r="G27" s="71"/>
      <x:c r="H27" s="71"/>
      <x:c r="I27" s="74"/>
      <x:c r="J27" s="74"/>
      <x:c r="K27" s="75" t="str">
        <x:f>IF(A27="","",SUMIF('PARTIDAS'!$A$11:$A$310,A27,'PARTIDAS'!$I$11:$I$310))</x:f>
      </x:c>
      <x:c r="L27" s="75" t="str">
        <x:f>IF(A27="","",ROUND(K27*IF(I27="",0,I27),2))</x:f>
      </x:c>
      <x:c r="M27" s="75" t="str">
        <x:f>IF(A27="","",K27-L27)</x:f>
      </x:c>
      <x:c r="N27" s="75" t="str">
        <x:f>IF(A27="","",ROUND(M27*IF(J27="",0,J27),2))</x:f>
      </x:c>
      <x:c r="O27" s="75" t="str">
        <x:f>IF(A27="","",M27+N27)</x:f>
      </x:c>
      <x:c r="P27" s="76" t="str">
        <x:f>IF(OR(A27="",E27=""),"",E27-'CONFIGURACIÓN'!$B$8)</x:f>
      </x:c>
      <x:c r="Q27" s="72" t="str">
        <x:f>IF(A27="","",IF(OR(H27="Aceptada",H27="Rechazada",H27="Retirada"),"Cerrada",IF(OR(H27="Vencida",AND(E27&lt;&gt;"",E27&lt;'CONFIGURACIÓN'!$B$8)),"Vencida",IF(E27="","Sin fecha",IF(E27&lt;='CONFIGURACIÓN'!$B$8+'CONFIGURACIÓN'!$B$10,"Próxima a vencer","Vigente")))))</x:f>
      </x:c>
      <x:c r="R27" s="73"/>
      <x:c r="S27" s="72" t="str">
        <x:f>IF(A27="","",IF(OR(H27="Aceptada",H27="Rechazada",H27="Vencida",H27="Retirada"),"No requerido",IF(R27="","Sin fecha",IF(R27&lt;'CONFIGURACIÓN'!$B$8,"Vencido",IF(R27='CONFIGURACIÓN'!$B$8,"Vence hoy",IF(R27&lt;='CONFIGURACIÓN'!$B$8+'CONFIGURACIÓN'!$B$11,"Próximo","Programado"))))))</x:f>
      </x:c>
      <x:c r="T27" s="68"/>
      <x:c r="U27" s="68"/>
      <x:c r="V27" s="68"/>
    </x:row>
    <x:row r="28">
      <x:c r="A28" s="68"/>
      <x:c r="B28" s="68"/>
      <x:c r="C28" s="70" t="str">
        <x:f>IF(B28="","",IFERROR(INDEX('CLIENTES'!$B$11:$B$110,MATCH(B28,'CLIENTES'!$A$11:$A$110,0)),""))</x:f>
      </x:c>
      <x:c r="D28" s="73"/>
      <x:c r="E28" s="73"/>
      <x:c r="F28" s="71"/>
      <x:c r="G28" s="71"/>
      <x:c r="H28" s="71"/>
      <x:c r="I28" s="74"/>
      <x:c r="J28" s="74"/>
      <x:c r="K28" s="75" t="str">
        <x:f>IF(A28="","",SUMIF('PARTIDAS'!$A$11:$A$310,A28,'PARTIDAS'!$I$11:$I$310))</x:f>
      </x:c>
      <x:c r="L28" s="75" t="str">
        <x:f>IF(A28="","",ROUND(K28*IF(I28="",0,I28),2))</x:f>
      </x:c>
      <x:c r="M28" s="75" t="str">
        <x:f>IF(A28="","",K28-L28)</x:f>
      </x:c>
      <x:c r="N28" s="75" t="str">
        <x:f>IF(A28="","",ROUND(M28*IF(J28="",0,J28),2))</x:f>
      </x:c>
      <x:c r="O28" s="75" t="str">
        <x:f>IF(A28="","",M28+N28)</x:f>
      </x:c>
      <x:c r="P28" s="76" t="str">
        <x:f>IF(OR(A28="",E28=""),"",E28-'CONFIGURACIÓN'!$B$8)</x:f>
      </x:c>
      <x:c r="Q28" s="72" t="str">
        <x:f>IF(A28="","",IF(OR(H28="Aceptada",H28="Rechazada",H28="Retirada"),"Cerrada",IF(OR(H28="Vencida",AND(E28&lt;&gt;"",E28&lt;'CONFIGURACIÓN'!$B$8)),"Vencida",IF(E28="","Sin fecha",IF(E28&lt;='CONFIGURACIÓN'!$B$8+'CONFIGURACIÓN'!$B$10,"Próxima a vencer","Vigente")))))</x:f>
      </x:c>
      <x:c r="R28" s="73"/>
      <x:c r="S28" s="72" t="str">
        <x:f>IF(A28="","",IF(OR(H28="Aceptada",H28="Rechazada",H28="Vencida",H28="Retirada"),"No requerido",IF(R28="","Sin fecha",IF(R28&lt;'CONFIGURACIÓN'!$B$8,"Vencido",IF(R28='CONFIGURACIÓN'!$B$8,"Vence hoy",IF(R28&lt;='CONFIGURACIÓN'!$B$8+'CONFIGURACIÓN'!$B$11,"Próximo","Programado"))))))</x:f>
      </x:c>
      <x:c r="T28" s="68"/>
      <x:c r="U28" s="68"/>
      <x:c r="V28" s="68"/>
    </x:row>
    <x:row r="29">
      <x:c r="A29" s="68"/>
      <x:c r="B29" s="68"/>
      <x:c r="C29" s="70" t="str">
        <x:f>IF(B29="","",IFERROR(INDEX('CLIENTES'!$B$11:$B$110,MATCH(B29,'CLIENTES'!$A$11:$A$110,0)),""))</x:f>
      </x:c>
      <x:c r="D29" s="73"/>
      <x:c r="E29" s="73"/>
      <x:c r="F29" s="71"/>
      <x:c r="G29" s="71"/>
      <x:c r="H29" s="71"/>
      <x:c r="I29" s="74"/>
      <x:c r="J29" s="74"/>
      <x:c r="K29" s="75" t="str">
        <x:f>IF(A29="","",SUMIF('PARTIDAS'!$A$11:$A$310,A29,'PARTIDAS'!$I$11:$I$310))</x:f>
      </x:c>
      <x:c r="L29" s="75" t="str">
        <x:f>IF(A29="","",ROUND(K29*IF(I29="",0,I29),2))</x:f>
      </x:c>
      <x:c r="M29" s="75" t="str">
        <x:f>IF(A29="","",K29-L29)</x:f>
      </x:c>
      <x:c r="N29" s="75" t="str">
        <x:f>IF(A29="","",ROUND(M29*IF(J29="",0,J29),2))</x:f>
      </x:c>
      <x:c r="O29" s="75" t="str">
        <x:f>IF(A29="","",M29+N29)</x:f>
      </x:c>
      <x:c r="P29" s="76" t="str">
        <x:f>IF(OR(A29="",E29=""),"",E29-'CONFIGURACIÓN'!$B$8)</x:f>
      </x:c>
      <x:c r="Q29" s="72" t="str">
        <x:f>IF(A29="","",IF(OR(H29="Aceptada",H29="Rechazada",H29="Retirada"),"Cerrada",IF(OR(H29="Vencida",AND(E29&lt;&gt;"",E29&lt;'CONFIGURACIÓN'!$B$8)),"Vencida",IF(E29="","Sin fecha",IF(E29&lt;='CONFIGURACIÓN'!$B$8+'CONFIGURACIÓN'!$B$10,"Próxima a vencer","Vigente")))))</x:f>
      </x:c>
      <x:c r="R29" s="73"/>
      <x:c r="S29" s="72" t="str">
        <x:f>IF(A29="","",IF(OR(H29="Aceptada",H29="Rechazada",H29="Vencida",H29="Retirada"),"No requerido",IF(R29="","Sin fecha",IF(R29&lt;'CONFIGURACIÓN'!$B$8,"Vencido",IF(R29='CONFIGURACIÓN'!$B$8,"Vence hoy",IF(R29&lt;='CONFIGURACIÓN'!$B$8+'CONFIGURACIÓN'!$B$11,"Próximo","Programado"))))))</x:f>
      </x:c>
      <x:c r="T29" s="68"/>
      <x:c r="U29" s="68"/>
      <x:c r="V29" s="68"/>
    </x:row>
    <x:row r="30">
      <x:c r="A30" s="68"/>
      <x:c r="B30" s="68"/>
      <x:c r="C30" s="70" t="str">
        <x:f>IF(B30="","",IFERROR(INDEX('CLIENTES'!$B$11:$B$110,MATCH(B30,'CLIENTES'!$A$11:$A$110,0)),""))</x:f>
      </x:c>
      <x:c r="D30" s="73"/>
      <x:c r="E30" s="73"/>
      <x:c r="F30" s="71"/>
      <x:c r="G30" s="71"/>
      <x:c r="H30" s="71"/>
      <x:c r="I30" s="74"/>
      <x:c r="J30" s="74"/>
      <x:c r="K30" s="75" t="str">
        <x:f>IF(A30="","",SUMIF('PARTIDAS'!$A$11:$A$310,A30,'PARTIDAS'!$I$11:$I$310))</x:f>
      </x:c>
      <x:c r="L30" s="75" t="str">
        <x:f>IF(A30="","",ROUND(K30*IF(I30="",0,I30),2))</x:f>
      </x:c>
      <x:c r="M30" s="75" t="str">
        <x:f>IF(A30="","",K30-L30)</x:f>
      </x:c>
      <x:c r="N30" s="75" t="str">
        <x:f>IF(A30="","",ROUND(M30*IF(J30="",0,J30),2))</x:f>
      </x:c>
      <x:c r="O30" s="75" t="str">
        <x:f>IF(A30="","",M30+N30)</x:f>
      </x:c>
      <x:c r="P30" s="76" t="str">
        <x:f>IF(OR(A30="",E30=""),"",E30-'CONFIGURACIÓN'!$B$8)</x:f>
      </x:c>
      <x:c r="Q30" s="72" t="str">
        <x:f>IF(A30="","",IF(OR(H30="Aceptada",H30="Rechazada",H30="Retirada"),"Cerrada",IF(OR(H30="Vencida",AND(E30&lt;&gt;"",E30&lt;'CONFIGURACIÓN'!$B$8)),"Vencida",IF(E30="","Sin fecha",IF(E30&lt;='CONFIGURACIÓN'!$B$8+'CONFIGURACIÓN'!$B$10,"Próxima a vencer","Vigente")))))</x:f>
      </x:c>
      <x:c r="R30" s="73"/>
      <x:c r="S30" s="72" t="str">
        <x:f>IF(A30="","",IF(OR(H30="Aceptada",H30="Rechazada",H30="Vencida",H30="Retirada"),"No requerido",IF(R30="","Sin fecha",IF(R30&lt;'CONFIGURACIÓN'!$B$8,"Vencido",IF(R30='CONFIGURACIÓN'!$B$8,"Vence hoy",IF(R30&lt;='CONFIGURACIÓN'!$B$8+'CONFIGURACIÓN'!$B$11,"Próximo","Programado"))))))</x:f>
      </x:c>
      <x:c r="T30" s="68"/>
      <x:c r="U30" s="68"/>
      <x:c r="V30" s="68"/>
    </x:row>
    <x:row r="31">
      <x:c r="A31" s="68"/>
      <x:c r="B31" s="68"/>
      <x:c r="C31" s="70" t="str">
        <x:f>IF(B31="","",IFERROR(INDEX('CLIENTES'!$B$11:$B$110,MATCH(B31,'CLIENTES'!$A$11:$A$110,0)),""))</x:f>
      </x:c>
      <x:c r="D31" s="73"/>
      <x:c r="E31" s="73"/>
      <x:c r="F31" s="71"/>
      <x:c r="G31" s="71"/>
      <x:c r="H31" s="71"/>
      <x:c r="I31" s="74"/>
      <x:c r="J31" s="74"/>
      <x:c r="K31" s="75" t="str">
        <x:f>IF(A31="","",SUMIF('PARTIDAS'!$A$11:$A$310,A31,'PARTIDAS'!$I$11:$I$310))</x:f>
      </x:c>
      <x:c r="L31" s="75" t="str">
        <x:f>IF(A31="","",ROUND(K31*IF(I31="",0,I31),2))</x:f>
      </x:c>
      <x:c r="M31" s="75" t="str">
        <x:f>IF(A31="","",K31-L31)</x:f>
      </x:c>
      <x:c r="N31" s="75" t="str">
        <x:f>IF(A31="","",ROUND(M31*IF(J31="",0,J31),2))</x:f>
      </x:c>
      <x:c r="O31" s="75" t="str">
        <x:f>IF(A31="","",M31+N31)</x:f>
      </x:c>
      <x:c r="P31" s="76" t="str">
        <x:f>IF(OR(A31="",E31=""),"",E31-'CONFIGURACIÓN'!$B$8)</x:f>
      </x:c>
      <x:c r="Q31" s="72" t="str">
        <x:f>IF(A31="","",IF(OR(H31="Aceptada",H31="Rechazada",H31="Retirada"),"Cerrada",IF(OR(H31="Vencida",AND(E31&lt;&gt;"",E31&lt;'CONFIGURACIÓN'!$B$8)),"Vencida",IF(E31="","Sin fecha",IF(E31&lt;='CONFIGURACIÓN'!$B$8+'CONFIGURACIÓN'!$B$10,"Próxima a vencer","Vigente")))))</x:f>
      </x:c>
      <x:c r="R31" s="73"/>
      <x:c r="S31" s="72" t="str">
        <x:f>IF(A31="","",IF(OR(H31="Aceptada",H31="Rechazada",H31="Vencida",H31="Retirada"),"No requerido",IF(R31="","Sin fecha",IF(R31&lt;'CONFIGURACIÓN'!$B$8,"Vencido",IF(R31='CONFIGURACIÓN'!$B$8,"Vence hoy",IF(R31&lt;='CONFIGURACIÓN'!$B$8+'CONFIGURACIÓN'!$B$11,"Próximo","Programado"))))))</x:f>
      </x:c>
      <x:c r="T31" s="68"/>
      <x:c r="U31" s="68"/>
      <x:c r="V31" s="68"/>
    </x:row>
    <x:row r="32">
      <x:c r="A32" s="68"/>
      <x:c r="B32" s="68"/>
      <x:c r="C32" s="70" t="str">
        <x:f>IF(B32="","",IFERROR(INDEX('CLIENTES'!$B$11:$B$110,MATCH(B32,'CLIENTES'!$A$11:$A$110,0)),""))</x:f>
      </x:c>
      <x:c r="D32" s="73"/>
      <x:c r="E32" s="73"/>
      <x:c r="F32" s="71"/>
      <x:c r="G32" s="71"/>
      <x:c r="H32" s="71"/>
      <x:c r="I32" s="74"/>
      <x:c r="J32" s="74"/>
      <x:c r="K32" s="75" t="str">
        <x:f>IF(A32="","",SUMIF('PARTIDAS'!$A$11:$A$310,A32,'PARTIDAS'!$I$11:$I$310))</x:f>
      </x:c>
      <x:c r="L32" s="75" t="str">
        <x:f>IF(A32="","",ROUND(K32*IF(I32="",0,I32),2))</x:f>
      </x:c>
      <x:c r="M32" s="75" t="str">
        <x:f>IF(A32="","",K32-L32)</x:f>
      </x:c>
      <x:c r="N32" s="75" t="str">
        <x:f>IF(A32="","",ROUND(M32*IF(J32="",0,J32),2))</x:f>
      </x:c>
      <x:c r="O32" s="75" t="str">
        <x:f>IF(A32="","",M32+N32)</x:f>
      </x:c>
      <x:c r="P32" s="76" t="str">
        <x:f>IF(OR(A32="",E32=""),"",E32-'CONFIGURACIÓN'!$B$8)</x:f>
      </x:c>
      <x:c r="Q32" s="72" t="str">
        <x:f>IF(A32="","",IF(OR(H32="Aceptada",H32="Rechazada",H32="Retirada"),"Cerrada",IF(OR(H32="Vencida",AND(E32&lt;&gt;"",E32&lt;'CONFIGURACIÓN'!$B$8)),"Vencida",IF(E32="","Sin fecha",IF(E32&lt;='CONFIGURACIÓN'!$B$8+'CONFIGURACIÓN'!$B$10,"Próxima a vencer","Vigente")))))</x:f>
      </x:c>
      <x:c r="R32" s="73"/>
      <x:c r="S32" s="72" t="str">
        <x:f>IF(A32="","",IF(OR(H32="Aceptada",H32="Rechazada",H32="Vencida",H32="Retirada"),"No requerido",IF(R32="","Sin fecha",IF(R32&lt;'CONFIGURACIÓN'!$B$8,"Vencido",IF(R32='CONFIGURACIÓN'!$B$8,"Vence hoy",IF(R32&lt;='CONFIGURACIÓN'!$B$8+'CONFIGURACIÓN'!$B$11,"Próximo","Programado"))))))</x:f>
      </x:c>
      <x:c r="T32" s="68"/>
      <x:c r="U32" s="68"/>
      <x:c r="V32" s="68"/>
    </x:row>
    <x:row r="33">
      <x:c r="A33" s="68"/>
      <x:c r="B33" s="68"/>
      <x:c r="C33" s="70" t="str">
        <x:f>IF(B33="","",IFERROR(INDEX('CLIENTES'!$B$11:$B$110,MATCH(B33,'CLIENTES'!$A$11:$A$110,0)),""))</x:f>
      </x:c>
      <x:c r="D33" s="73"/>
      <x:c r="E33" s="73"/>
      <x:c r="F33" s="71"/>
      <x:c r="G33" s="71"/>
      <x:c r="H33" s="71"/>
      <x:c r="I33" s="74"/>
      <x:c r="J33" s="74"/>
      <x:c r="K33" s="75" t="str">
        <x:f>IF(A33="","",SUMIF('PARTIDAS'!$A$11:$A$310,A33,'PARTIDAS'!$I$11:$I$310))</x:f>
      </x:c>
      <x:c r="L33" s="75" t="str">
        <x:f>IF(A33="","",ROUND(K33*IF(I33="",0,I33),2))</x:f>
      </x:c>
      <x:c r="M33" s="75" t="str">
        <x:f>IF(A33="","",K33-L33)</x:f>
      </x:c>
      <x:c r="N33" s="75" t="str">
        <x:f>IF(A33="","",ROUND(M33*IF(J33="",0,J33),2))</x:f>
      </x:c>
      <x:c r="O33" s="75" t="str">
        <x:f>IF(A33="","",M33+N33)</x:f>
      </x:c>
      <x:c r="P33" s="76" t="str">
        <x:f>IF(OR(A33="",E33=""),"",E33-'CONFIGURACIÓN'!$B$8)</x:f>
      </x:c>
      <x:c r="Q33" s="72" t="str">
        <x:f>IF(A33="","",IF(OR(H33="Aceptada",H33="Rechazada",H33="Retirada"),"Cerrada",IF(OR(H33="Vencida",AND(E33&lt;&gt;"",E33&lt;'CONFIGURACIÓN'!$B$8)),"Vencida",IF(E33="","Sin fecha",IF(E33&lt;='CONFIGURACIÓN'!$B$8+'CONFIGURACIÓN'!$B$10,"Próxima a vencer","Vigente")))))</x:f>
      </x:c>
      <x:c r="R33" s="73"/>
      <x:c r="S33" s="72" t="str">
        <x:f>IF(A33="","",IF(OR(H33="Aceptada",H33="Rechazada",H33="Vencida",H33="Retirada"),"No requerido",IF(R33="","Sin fecha",IF(R33&lt;'CONFIGURACIÓN'!$B$8,"Vencido",IF(R33='CONFIGURACIÓN'!$B$8,"Vence hoy",IF(R33&lt;='CONFIGURACIÓN'!$B$8+'CONFIGURACIÓN'!$B$11,"Próximo","Programado"))))))</x:f>
      </x:c>
      <x:c r="T33" s="68"/>
      <x:c r="U33" s="68"/>
      <x:c r="V33" s="68"/>
    </x:row>
    <x:row r="34">
      <x:c r="A34" s="68"/>
      <x:c r="B34" s="68"/>
      <x:c r="C34" s="70" t="str">
        <x:f>IF(B34="","",IFERROR(INDEX('CLIENTES'!$B$11:$B$110,MATCH(B34,'CLIENTES'!$A$11:$A$110,0)),""))</x:f>
      </x:c>
      <x:c r="D34" s="73"/>
      <x:c r="E34" s="73"/>
      <x:c r="F34" s="71"/>
      <x:c r="G34" s="71"/>
      <x:c r="H34" s="71"/>
      <x:c r="I34" s="74"/>
      <x:c r="J34" s="74"/>
      <x:c r="K34" s="75" t="str">
        <x:f>IF(A34="","",SUMIF('PARTIDAS'!$A$11:$A$310,A34,'PARTIDAS'!$I$11:$I$310))</x:f>
      </x:c>
      <x:c r="L34" s="75" t="str">
        <x:f>IF(A34="","",ROUND(K34*IF(I34="",0,I34),2))</x:f>
      </x:c>
      <x:c r="M34" s="75" t="str">
        <x:f>IF(A34="","",K34-L34)</x:f>
      </x:c>
      <x:c r="N34" s="75" t="str">
        <x:f>IF(A34="","",ROUND(M34*IF(J34="",0,J34),2))</x:f>
      </x:c>
      <x:c r="O34" s="75" t="str">
        <x:f>IF(A34="","",M34+N34)</x:f>
      </x:c>
      <x:c r="P34" s="76" t="str">
        <x:f>IF(OR(A34="",E34=""),"",E34-'CONFIGURACIÓN'!$B$8)</x:f>
      </x:c>
      <x:c r="Q34" s="72" t="str">
        <x:f>IF(A34="","",IF(OR(H34="Aceptada",H34="Rechazada",H34="Retirada"),"Cerrada",IF(OR(H34="Vencida",AND(E34&lt;&gt;"",E34&lt;'CONFIGURACIÓN'!$B$8)),"Vencida",IF(E34="","Sin fecha",IF(E34&lt;='CONFIGURACIÓN'!$B$8+'CONFIGURACIÓN'!$B$10,"Próxima a vencer","Vigente")))))</x:f>
      </x:c>
      <x:c r="R34" s="73"/>
      <x:c r="S34" s="72" t="str">
        <x:f>IF(A34="","",IF(OR(H34="Aceptada",H34="Rechazada",H34="Vencida",H34="Retirada"),"No requerido",IF(R34="","Sin fecha",IF(R34&lt;'CONFIGURACIÓN'!$B$8,"Vencido",IF(R34='CONFIGURACIÓN'!$B$8,"Vence hoy",IF(R34&lt;='CONFIGURACIÓN'!$B$8+'CONFIGURACIÓN'!$B$11,"Próximo","Programado"))))))</x:f>
      </x:c>
      <x:c r="T34" s="68"/>
      <x:c r="U34" s="68"/>
      <x:c r="V34" s="68"/>
    </x:row>
    <x:row r="35">
      <x:c r="A35" s="68"/>
      <x:c r="B35" s="68"/>
      <x:c r="C35" s="70" t="str">
        <x:f>IF(B35="","",IFERROR(INDEX('CLIENTES'!$B$11:$B$110,MATCH(B35,'CLIENTES'!$A$11:$A$110,0)),""))</x:f>
      </x:c>
      <x:c r="D35" s="73"/>
      <x:c r="E35" s="73"/>
      <x:c r="F35" s="71"/>
      <x:c r="G35" s="71"/>
      <x:c r="H35" s="71"/>
      <x:c r="I35" s="74"/>
      <x:c r="J35" s="74"/>
      <x:c r="K35" s="75" t="str">
        <x:f>IF(A35="","",SUMIF('PARTIDAS'!$A$11:$A$310,A35,'PARTIDAS'!$I$11:$I$310))</x:f>
      </x:c>
      <x:c r="L35" s="75" t="str">
        <x:f>IF(A35="","",ROUND(K35*IF(I35="",0,I35),2))</x:f>
      </x:c>
      <x:c r="M35" s="75" t="str">
        <x:f>IF(A35="","",K35-L35)</x:f>
      </x:c>
      <x:c r="N35" s="75" t="str">
        <x:f>IF(A35="","",ROUND(M35*IF(J35="",0,J35),2))</x:f>
      </x:c>
      <x:c r="O35" s="75" t="str">
        <x:f>IF(A35="","",M35+N35)</x:f>
      </x:c>
      <x:c r="P35" s="76" t="str">
        <x:f>IF(OR(A35="",E35=""),"",E35-'CONFIGURACIÓN'!$B$8)</x:f>
      </x:c>
      <x:c r="Q35" s="72" t="str">
        <x:f>IF(A35="","",IF(OR(H35="Aceptada",H35="Rechazada",H35="Retirada"),"Cerrada",IF(OR(H35="Vencida",AND(E35&lt;&gt;"",E35&lt;'CONFIGURACIÓN'!$B$8)),"Vencida",IF(E35="","Sin fecha",IF(E35&lt;='CONFIGURACIÓN'!$B$8+'CONFIGURACIÓN'!$B$10,"Próxima a vencer","Vigente")))))</x:f>
      </x:c>
      <x:c r="R35" s="73"/>
      <x:c r="S35" s="72" t="str">
        <x:f>IF(A35="","",IF(OR(H35="Aceptada",H35="Rechazada",H35="Vencida",H35="Retirada"),"No requerido",IF(R35="","Sin fecha",IF(R35&lt;'CONFIGURACIÓN'!$B$8,"Vencido",IF(R35='CONFIGURACIÓN'!$B$8,"Vence hoy",IF(R35&lt;='CONFIGURACIÓN'!$B$8+'CONFIGURACIÓN'!$B$11,"Próximo","Programado"))))))</x:f>
      </x:c>
      <x:c r="T35" s="68"/>
      <x:c r="U35" s="68"/>
      <x:c r="V35" s="68"/>
    </x:row>
    <x:row r="36">
      <x:c r="A36" s="68"/>
      <x:c r="B36" s="68"/>
      <x:c r="C36" s="70" t="str">
        <x:f>IF(B36="","",IFERROR(INDEX('CLIENTES'!$B$11:$B$110,MATCH(B36,'CLIENTES'!$A$11:$A$110,0)),""))</x:f>
      </x:c>
      <x:c r="D36" s="73"/>
      <x:c r="E36" s="73"/>
      <x:c r="F36" s="71"/>
      <x:c r="G36" s="71"/>
      <x:c r="H36" s="71"/>
      <x:c r="I36" s="74"/>
      <x:c r="J36" s="74"/>
      <x:c r="K36" s="75" t="str">
        <x:f>IF(A36="","",SUMIF('PARTIDAS'!$A$11:$A$310,A36,'PARTIDAS'!$I$11:$I$310))</x:f>
      </x:c>
      <x:c r="L36" s="75" t="str">
        <x:f>IF(A36="","",ROUND(K36*IF(I36="",0,I36),2))</x:f>
      </x:c>
      <x:c r="M36" s="75" t="str">
        <x:f>IF(A36="","",K36-L36)</x:f>
      </x:c>
      <x:c r="N36" s="75" t="str">
        <x:f>IF(A36="","",ROUND(M36*IF(J36="",0,J36),2))</x:f>
      </x:c>
      <x:c r="O36" s="75" t="str">
        <x:f>IF(A36="","",M36+N36)</x:f>
      </x:c>
      <x:c r="P36" s="76" t="str">
        <x:f>IF(OR(A36="",E36=""),"",E36-'CONFIGURACIÓN'!$B$8)</x:f>
      </x:c>
      <x:c r="Q36" s="72" t="str">
        <x:f>IF(A36="","",IF(OR(H36="Aceptada",H36="Rechazada",H36="Retirada"),"Cerrada",IF(OR(H36="Vencida",AND(E36&lt;&gt;"",E36&lt;'CONFIGURACIÓN'!$B$8)),"Vencida",IF(E36="","Sin fecha",IF(E36&lt;='CONFIGURACIÓN'!$B$8+'CONFIGURACIÓN'!$B$10,"Próxima a vencer","Vigente")))))</x:f>
      </x:c>
      <x:c r="R36" s="73"/>
      <x:c r="S36" s="72" t="str">
        <x:f>IF(A36="","",IF(OR(H36="Aceptada",H36="Rechazada",H36="Vencida",H36="Retirada"),"No requerido",IF(R36="","Sin fecha",IF(R36&lt;'CONFIGURACIÓN'!$B$8,"Vencido",IF(R36='CONFIGURACIÓN'!$B$8,"Vence hoy",IF(R36&lt;='CONFIGURACIÓN'!$B$8+'CONFIGURACIÓN'!$B$11,"Próximo","Programado"))))))</x:f>
      </x:c>
      <x:c r="T36" s="68"/>
      <x:c r="U36" s="68"/>
      <x:c r="V36" s="68"/>
    </x:row>
    <x:row r="37">
      <x:c r="A37" s="68"/>
      <x:c r="B37" s="68"/>
      <x:c r="C37" s="70" t="str">
        <x:f>IF(B37="","",IFERROR(INDEX('CLIENTES'!$B$11:$B$110,MATCH(B37,'CLIENTES'!$A$11:$A$110,0)),""))</x:f>
      </x:c>
      <x:c r="D37" s="73"/>
      <x:c r="E37" s="73"/>
      <x:c r="F37" s="71"/>
      <x:c r="G37" s="71"/>
      <x:c r="H37" s="71"/>
      <x:c r="I37" s="74"/>
      <x:c r="J37" s="74"/>
      <x:c r="K37" s="75" t="str">
        <x:f>IF(A37="","",SUMIF('PARTIDAS'!$A$11:$A$310,A37,'PARTIDAS'!$I$11:$I$310))</x:f>
      </x:c>
      <x:c r="L37" s="75" t="str">
        <x:f>IF(A37="","",ROUND(K37*IF(I37="",0,I37),2))</x:f>
      </x:c>
      <x:c r="M37" s="75" t="str">
        <x:f>IF(A37="","",K37-L37)</x:f>
      </x:c>
      <x:c r="N37" s="75" t="str">
        <x:f>IF(A37="","",ROUND(M37*IF(J37="",0,J37),2))</x:f>
      </x:c>
      <x:c r="O37" s="75" t="str">
        <x:f>IF(A37="","",M37+N37)</x:f>
      </x:c>
      <x:c r="P37" s="76" t="str">
        <x:f>IF(OR(A37="",E37=""),"",E37-'CONFIGURACIÓN'!$B$8)</x:f>
      </x:c>
      <x:c r="Q37" s="72" t="str">
        <x:f>IF(A37="","",IF(OR(H37="Aceptada",H37="Rechazada",H37="Retirada"),"Cerrada",IF(OR(H37="Vencida",AND(E37&lt;&gt;"",E37&lt;'CONFIGURACIÓN'!$B$8)),"Vencida",IF(E37="","Sin fecha",IF(E37&lt;='CONFIGURACIÓN'!$B$8+'CONFIGURACIÓN'!$B$10,"Próxima a vencer","Vigente")))))</x:f>
      </x:c>
      <x:c r="R37" s="73"/>
      <x:c r="S37" s="72" t="str">
        <x:f>IF(A37="","",IF(OR(H37="Aceptada",H37="Rechazada",H37="Vencida",H37="Retirada"),"No requerido",IF(R37="","Sin fecha",IF(R37&lt;'CONFIGURACIÓN'!$B$8,"Vencido",IF(R37='CONFIGURACIÓN'!$B$8,"Vence hoy",IF(R37&lt;='CONFIGURACIÓN'!$B$8+'CONFIGURACIÓN'!$B$11,"Próximo","Programado"))))))</x:f>
      </x:c>
      <x:c r="T37" s="68"/>
      <x:c r="U37" s="68"/>
      <x:c r="V37" s="68"/>
    </x:row>
    <x:row r="38">
      <x:c r="A38" s="68"/>
      <x:c r="B38" s="68"/>
      <x:c r="C38" s="70" t="str">
        <x:f>IF(B38="","",IFERROR(INDEX('CLIENTES'!$B$11:$B$110,MATCH(B38,'CLIENTES'!$A$11:$A$110,0)),""))</x:f>
      </x:c>
      <x:c r="D38" s="73"/>
      <x:c r="E38" s="73"/>
      <x:c r="F38" s="71"/>
      <x:c r="G38" s="71"/>
      <x:c r="H38" s="71"/>
      <x:c r="I38" s="74"/>
      <x:c r="J38" s="74"/>
      <x:c r="K38" s="75" t="str">
        <x:f>IF(A38="","",SUMIF('PARTIDAS'!$A$11:$A$310,A38,'PARTIDAS'!$I$11:$I$310))</x:f>
      </x:c>
      <x:c r="L38" s="75" t="str">
        <x:f>IF(A38="","",ROUND(K38*IF(I38="",0,I38),2))</x:f>
      </x:c>
      <x:c r="M38" s="75" t="str">
        <x:f>IF(A38="","",K38-L38)</x:f>
      </x:c>
      <x:c r="N38" s="75" t="str">
        <x:f>IF(A38="","",ROUND(M38*IF(J38="",0,J38),2))</x:f>
      </x:c>
      <x:c r="O38" s="75" t="str">
        <x:f>IF(A38="","",M38+N38)</x:f>
      </x:c>
      <x:c r="P38" s="76" t="str">
        <x:f>IF(OR(A38="",E38=""),"",E38-'CONFIGURACIÓN'!$B$8)</x:f>
      </x:c>
      <x:c r="Q38" s="72" t="str">
        <x:f>IF(A38="","",IF(OR(H38="Aceptada",H38="Rechazada",H38="Retirada"),"Cerrada",IF(OR(H38="Vencida",AND(E38&lt;&gt;"",E38&lt;'CONFIGURACIÓN'!$B$8)),"Vencida",IF(E38="","Sin fecha",IF(E38&lt;='CONFIGURACIÓN'!$B$8+'CONFIGURACIÓN'!$B$10,"Próxima a vencer","Vigente")))))</x:f>
      </x:c>
      <x:c r="R38" s="73"/>
      <x:c r="S38" s="72" t="str">
        <x:f>IF(A38="","",IF(OR(H38="Aceptada",H38="Rechazada",H38="Vencida",H38="Retirada"),"No requerido",IF(R38="","Sin fecha",IF(R38&lt;'CONFIGURACIÓN'!$B$8,"Vencido",IF(R38='CONFIGURACIÓN'!$B$8,"Vence hoy",IF(R38&lt;='CONFIGURACIÓN'!$B$8+'CONFIGURACIÓN'!$B$11,"Próximo","Programado"))))))</x:f>
      </x:c>
      <x:c r="T38" s="68"/>
      <x:c r="U38" s="68"/>
      <x:c r="V38" s="68"/>
    </x:row>
    <x:row r="39">
      <x:c r="A39" s="68"/>
      <x:c r="B39" s="68"/>
      <x:c r="C39" s="70" t="str">
        <x:f>IF(B39="","",IFERROR(INDEX('CLIENTES'!$B$11:$B$110,MATCH(B39,'CLIENTES'!$A$11:$A$110,0)),""))</x:f>
      </x:c>
      <x:c r="D39" s="73"/>
      <x:c r="E39" s="73"/>
      <x:c r="F39" s="71"/>
      <x:c r="G39" s="71"/>
      <x:c r="H39" s="71"/>
      <x:c r="I39" s="74"/>
      <x:c r="J39" s="74"/>
      <x:c r="K39" s="75" t="str">
        <x:f>IF(A39="","",SUMIF('PARTIDAS'!$A$11:$A$310,A39,'PARTIDAS'!$I$11:$I$310))</x:f>
      </x:c>
      <x:c r="L39" s="75" t="str">
        <x:f>IF(A39="","",ROUND(K39*IF(I39="",0,I39),2))</x:f>
      </x:c>
      <x:c r="M39" s="75" t="str">
        <x:f>IF(A39="","",K39-L39)</x:f>
      </x:c>
      <x:c r="N39" s="75" t="str">
        <x:f>IF(A39="","",ROUND(M39*IF(J39="",0,J39),2))</x:f>
      </x:c>
      <x:c r="O39" s="75" t="str">
        <x:f>IF(A39="","",M39+N39)</x:f>
      </x:c>
      <x:c r="P39" s="76" t="str">
        <x:f>IF(OR(A39="",E39=""),"",E39-'CONFIGURACIÓN'!$B$8)</x:f>
      </x:c>
      <x:c r="Q39" s="72" t="str">
        <x:f>IF(A39="","",IF(OR(H39="Aceptada",H39="Rechazada",H39="Retirada"),"Cerrada",IF(OR(H39="Vencida",AND(E39&lt;&gt;"",E39&lt;'CONFIGURACIÓN'!$B$8)),"Vencida",IF(E39="","Sin fecha",IF(E39&lt;='CONFIGURACIÓN'!$B$8+'CONFIGURACIÓN'!$B$10,"Próxima a vencer","Vigente")))))</x:f>
      </x:c>
      <x:c r="R39" s="73"/>
      <x:c r="S39" s="72" t="str">
        <x:f>IF(A39="","",IF(OR(H39="Aceptada",H39="Rechazada",H39="Vencida",H39="Retirada"),"No requerido",IF(R39="","Sin fecha",IF(R39&lt;'CONFIGURACIÓN'!$B$8,"Vencido",IF(R39='CONFIGURACIÓN'!$B$8,"Vence hoy",IF(R39&lt;='CONFIGURACIÓN'!$B$8+'CONFIGURACIÓN'!$B$11,"Próximo","Programado"))))))</x:f>
      </x:c>
      <x:c r="T39" s="68"/>
      <x:c r="U39" s="68"/>
      <x:c r="V39" s="68"/>
    </x:row>
    <x:row r="40">
      <x:c r="A40" s="68"/>
      <x:c r="B40" s="68"/>
      <x:c r="C40" s="70" t="str">
        <x:f>IF(B40="","",IFERROR(INDEX('CLIENTES'!$B$11:$B$110,MATCH(B40,'CLIENTES'!$A$11:$A$110,0)),""))</x:f>
      </x:c>
      <x:c r="D40" s="73"/>
      <x:c r="E40" s="73"/>
      <x:c r="F40" s="71"/>
      <x:c r="G40" s="71"/>
      <x:c r="H40" s="71"/>
      <x:c r="I40" s="74"/>
      <x:c r="J40" s="74"/>
      <x:c r="K40" s="75" t="str">
        <x:f>IF(A40="","",SUMIF('PARTIDAS'!$A$11:$A$310,A40,'PARTIDAS'!$I$11:$I$310))</x:f>
      </x:c>
      <x:c r="L40" s="75" t="str">
        <x:f>IF(A40="","",ROUND(K40*IF(I40="",0,I40),2))</x:f>
      </x:c>
      <x:c r="M40" s="75" t="str">
        <x:f>IF(A40="","",K40-L40)</x:f>
      </x:c>
      <x:c r="N40" s="75" t="str">
        <x:f>IF(A40="","",ROUND(M40*IF(J40="",0,J40),2))</x:f>
      </x:c>
      <x:c r="O40" s="75" t="str">
        <x:f>IF(A40="","",M40+N40)</x:f>
      </x:c>
      <x:c r="P40" s="76" t="str">
        <x:f>IF(OR(A40="",E40=""),"",E40-'CONFIGURACIÓN'!$B$8)</x:f>
      </x:c>
      <x:c r="Q40" s="72" t="str">
        <x:f>IF(A40="","",IF(OR(H40="Aceptada",H40="Rechazada",H40="Retirada"),"Cerrada",IF(OR(H40="Vencida",AND(E40&lt;&gt;"",E40&lt;'CONFIGURACIÓN'!$B$8)),"Vencida",IF(E40="","Sin fecha",IF(E40&lt;='CONFIGURACIÓN'!$B$8+'CONFIGURACIÓN'!$B$10,"Próxima a vencer","Vigente")))))</x:f>
      </x:c>
      <x:c r="R40" s="73"/>
      <x:c r="S40" s="72" t="str">
        <x:f>IF(A40="","",IF(OR(H40="Aceptada",H40="Rechazada",H40="Vencida",H40="Retirada"),"No requerido",IF(R40="","Sin fecha",IF(R40&lt;'CONFIGURACIÓN'!$B$8,"Vencido",IF(R40='CONFIGURACIÓN'!$B$8,"Vence hoy",IF(R40&lt;='CONFIGURACIÓN'!$B$8+'CONFIGURACIÓN'!$B$11,"Próximo","Programado"))))))</x:f>
      </x:c>
      <x:c r="T40" s="68"/>
      <x:c r="U40" s="68"/>
      <x:c r="V40" s="68"/>
    </x:row>
    <x:row r="41">
      <x:c r="A41" s="68"/>
      <x:c r="B41" s="68"/>
      <x:c r="C41" s="70" t="str">
        <x:f>IF(B41="","",IFERROR(INDEX('CLIENTES'!$B$11:$B$110,MATCH(B41,'CLIENTES'!$A$11:$A$110,0)),""))</x:f>
      </x:c>
      <x:c r="D41" s="73"/>
      <x:c r="E41" s="73"/>
      <x:c r="F41" s="71"/>
      <x:c r="G41" s="71"/>
      <x:c r="H41" s="71"/>
      <x:c r="I41" s="74"/>
      <x:c r="J41" s="74"/>
      <x:c r="K41" s="75" t="str">
        <x:f>IF(A41="","",SUMIF('PARTIDAS'!$A$11:$A$310,A41,'PARTIDAS'!$I$11:$I$310))</x:f>
      </x:c>
      <x:c r="L41" s="75" t="str">
        <x:f>IF(A41="","",ROUND(K41*IF(I41="",0,I41),2))</x:f>
      </x:c>
      <x:c r="M41" s="75" t="str">
        <x:f>IF(A41="","",K41-L41)</x:f>
      </x:c>
      <x:c r="N41" s="75" t="str">
        <x:f>IF(A41="","",ROUND(M41*IF(J41="",0,J41),2))</x:f>
      </x:c>
      <x:c r="O41" s="75" t="str">
        <x:f>IF(A41="","",M41+N41)</x:f>
      </x:c>
      <x:c r="P41" s="76" t="str">
        <x:f>IF(OR(A41="",E41=""),"",E41-'CONFIGURACIÓN'!$B$8)</x:f>
      </x:c>
      <x:c r="Q41" s="72" t="str">
        <x:f>IF(A41="","",IF(OR(H41="Aceptada",H41="Rechazada",H41="Retirada"),"Cerrada",IF(OR(H41="Vencida",AND(E41&lt;&gt;"",E41&lt;'CONFIGURACIÓN'!$B$8)),"Vencida",IF(E41="","Sin fecha",IF(E41&lt;='CONFIGURACIÓN'!$B$8+'CONFIGURACIÓN'!$B$10,"Próxima a vencer","Vigente")))))</x:f>
      </x:c>
      <x:c r="R41" s="73"/>
      <x:c r="S41" s="72" t="str">
        <x:f>IF(A41="","",IF(OR(H41="Aceptada",H41="Rechazada",H41="Vencida",H41="Retirada"),"No requerido",IF(R41="","Sin fecha",IF(R41&lt;'CONFIGURACIÓN'!$B$8,"Vencido",IF(R41='CONFIGURACIÓN'!$B$8,"Vence hoy",IF(R41&lt;='CONFIGURACIÓN'!$B$8+'CONFIGURACIÓN'!$B$11,"Próximo","Programado"))))))</x:f>
      </x:c>
      <x:c r="T41" s="68"/>
      <x:c r="U41" s="68"/>
      <x:c r="V41" s="68"/>
    </x:row>
    <x:row r="42">
      <x:c r="A42" s="68"/>
      <x:c r="B42" s="68"/>
      <x:c r="C42" s="70" t="str">
        <x:f>IF(B42="","",IFERROR(INDEX('CLIENTES'!$B$11:$B$110,MATCH(B42,'CLIENTES'!$A$11:$A$110,0)),""))</x:f>
      </x:c>
      <x:c r="D42" s="73"/>
      <x:c r="E42" s="73"/>
      <x:c r="F42" s="71"/>
      <x:c r="G42" s="71"/>
      <x:c r="H42" s="71"/>
      <x:c r="I42" s="74"/>
      <x:c r="J42" s="74"/>
      <x:c r="K42" s="75" t="str">
        <x:f>IF(A42="","",SUMIF('PARTIDAS'!$A$11:$A$310,A42,'PARTIDAS'!$I$11:$I$310))</x:f>
      </x:c>
      <x:c r="L42" s="75" t="str">
        <x:f>IF(A42="","",ROUND(K42*IF(I42="",0,I42),2))</x:f>
      </x:c>
      <x:c r="M42" s="75" t="str">
        <x:f>IF(A42="","",K42-L42)</x:f>
      </x:c>
      <x:c r="N42" s="75" t="str">
        <x:f>IF(A42="","",ROUND(M42*IF(J42="",0,J42),2))</x:f>
      </x:c>
      <x:c r="O42" s="75" t="str">
        <x:f>IF(A42="","",M42+N42)</x:f>
      </x:c>
      <x:c r="P42" s="76" t="str">
        <x:f>IF(OR(A42="",E42=""),"",E42-'CONFIGURACIÓN'!$B$8)</x:f>
      </x:c>
      <x:c r="Q42" s="72" t="str">
        <x:f>IF(A42="","",IF(OR(H42="Aceptada",H42="Rechazada",H42="Retirada"),"Cerrada",IF(OR(H42="Vencida",AND(E42&lt;&gt;"",E42&lt;'CONFIGURACIÓN'!$B$8)),"Vencida",IF(E42="","Sin fecha",IF(E42&lt;='CONFIGURACIÓN'!$B$8+'CONFIGURACIÓN'!$B$10,"Próxima a vencer","Vigente")))))</x:f>
      </x:c>
      <x:c r="R42" s="73"/>
      <x:c r="S42" s="72" t="str">
        <x:f>IF(A42="","",IF(OR(H42="Aceptada",H42="Rechazada",H42="Vencida",H42="Retirada"),"No requerido",IF(R42="","Sin fecha",IF(R42&lt;'CONFIGURACIÓN'!$B$8,"Vencido",IF(R42='CONFIGURACIÓN'!$B$8,"Vence hoy",IF(R42&lt;='CONFIGURACIÓN'!$B$8+'CONFIGURACIÓN'!$B$11,"Próximo","Programado"))))))</x:f>
      </x:c>
      <x:c r="T42" s="68"/>
      <x:c r="U42" s="68"/>
      <x:c r="V42" s="68"/>
    </x:row>
    <x:row r="43">
      <x:c r="A43" s="68"/>
      <x:c r="B43" s="68"/>
      <x:c r="C43" s="70" t="str">
        <x:f>IF(B43="","",IFERROR(INDEX('CLIENTES'!$B$11:$B$110,MATCH(B43,'CLIENTES'!$A$11:$A$110,0)),""))</x:f>
      </x:c>
      <x:c r="D43" s="73"/>
      <x:c r="E43" s="73"/>
      <x:c r="F43" s="71"/>
      <x:c r="G43" s="71"/>
      <x:c r="H43" s="71"/>
      <x:c r="I43" s="74"/>
      <x:c r="J43" s="74"/>
      <x:c r="K43" s="75" t="str">
        <x:f>IF(A43="","",SUMIF('PARTIDAS'!$A$11:$A$310,A43,'PARTIDAS'!$I$11:$I$310))</x:f>
      </x:c>
      <x:c r="L43" s="75" t="str">
        <x:f>IF(A43="","",ROUND(K43*IF(I43="",0,I43),2))</x:f>
      </x:c>
      <x:c r="M43" s="75" t="str">
        <x:f>IF(A43="","",K43-L43)</x:f>
      </x:c>
      <x:c r="N43" s="75" t="str">
        <x:f>IF(A43="","",ROUND(M43*IF(J43="",0,J43),2))</x:f>
      </x:c>
      <x:c r="O43" s="75" t="str">
        <x:f>IF(A43="","",M43+N43)</x:f>
      </x:c>
      <x:c r="P43" s="76" t="str">
        <x:f>IF(OR(A43="",E43=""),"",E43-'CONFIGURACIÓN'!$B$8)</x:f>
      </x:c>
      <x:c r="Q43" s="72" t="str">
        <x:f>IF(A43="","",IF(OR(H43="Aceptada",H43="Rechazada",H43="Retirada"),"Cerrada",IF(OR(H43="Vencida",AND(E43&lt;&gt;"",E43&lt;'CONFIGURACIÓN'!$B$8)),"Vencida",IF(E43="","Sin fecha",IF(E43&lt;='CONFIGURACIÓN'!$B$8+'CONFIGURACIÓN'!$B$10,"Próxima a vencer","Vigente")))))</x:f>
      </x:c>
      <x:c r="R43" s="73"/>
      <x:c r="S43" s="72" t="str">
        <x:f>IF(A43="","",IF(OR(H43="Aceptada",H43="Rechazada",H43="Vencida",H43="Retirada"),"No requerido",IF(R43="","Sin fecha",IF(R43&lt;'CONFIGURACIÓN'!$B$8,"Vencido",IF(R43='CONFIGURACIÓN'!$B$8,"Vence hoy",IF(R43&lt;='CONFIGURACIÓN'!$B$8+'CONFIGURACIÓN'!$B$11,"Próximo","Programado"))))))</x:f>
      </x:c>
      <x:c r="T43" s="68"/>
      <x:c r="U43" s="68"/>
      <x:c r="V43" s="68"/>
    </x:row>
    <x:row r="44">
      <x:c r="A44" s="68"/>
      <x:c r="B44" s="68"/>
      <x:c r="C44" s="70" t="str">
        <x:f>IF(B44="","",IFERROR(INDEX('CLIENTES'!$B$11:$B$110,MATCH(B44,'CLIENTES'!$A$11:$A$110,0)),""))</x:f>
      </x:c>
      <x:c r="D44" s="73"/>
      <x:c r="E44" s="73"/>
      <x:c r="F44" s="71"/>
      <x:c r="G44" s="71"/>
      <x:c r="H44" s="71"/>
      <x:c r="I44" s="74"/>
      <x:c r="J44" s="74"/>
      <x:c r="K44" s="75" t="str">
        <x:f>IF(A44="","",SUMIF('PARTIDAS'!$A$11:$A$310,A44,'PARTIDAS'!$I$11:$I$310))</x:f>
      </x:c>
      <x:c r="L44" s="75" t="str">
        <x:f>IF(A44="","",ROUND(K44*IF(I44="",0,I44),2))</x:f>
      </x:c>
      <x:c r="M44" s="75" t="str">
        <x:f>IF(A44="","",K44-L44)</x:f>
      </x:c>
      <x:c r="N44" s="75" t="str">
        <x:f>IF(A44="","",ROUND(M44*IF(J44="",0,J44),2))</x:f>
      </x:c>
      <x:c r="O44" s="75" t="str">
        <x:f>IF(A44="","",M44+N44)</x:f>
      </x:c>
      <x:c r="P44" s="76" t="str">
        <x:f>IF(OR(A44="",E44=""),"",E44-'CONFIGURACIÓN'!$B$8)</x:f>
      </x:c>
      <x:c r="Q44" s="72" t="str">
        <x:f>IF(A44="","",IF(OR(H44="Aceptada",H44="Rechazada",H44="Retirada"),"Cerrada",IF(OR(H44="Vencida",AND(E44&lt;&gt;"",E44&lt;'CONFIGURACIÓN'!$B$8)),"Vencida",IF(E44="","Sin fecha",IF(E44&lt;='CONFIGURACIÓN'!$B$8+'CONFIGURACIÓN'!$B$10,"Próxima a vencer","Vigente")))))</x:f>
      </x:c>
      <x:c r="R44" s="73"/>
      <x:c r="S44" s="72" t="str">
        <x:f>IF(A44="","",IF(OR(H44="Aceptada",H44="Rechazada",H44="Vencida",H44="Retirada"),"No requerido",IF(R44="","Sin fecha",IF(R44&lt;'CONFIGURACIÓN'!$B$8,"Vencido",IF(R44='CONFIGURACIÓN'!$B$8,"Vence hoy",IF(R44&lt;='CONFIGURACIÓN'!$B$8+'CONFIGURACIÓN'!$B$11,"Próximo","Programado"))))))</x:f>
      </x:c>
      <x:c r="T44" s="68"/>
      <x:c r="U44" s="68"/>
      <x:c r="V44" s="68"/>
    </x:row>
    <x:row r="45">
      <x:c r="A45" s="68"/>
      <x:c r="B45" s="68"/>
      <x:c r="C45" s="70" t="str">
        <x:f>IF(B45="","",IFERROR(INDEX('CLIENTES'!$B$11:$B$110,MATCH(B45,'CLIENTES'!$A$11:$A$110,0)),""))</x:f>
      </x:c>
      <x:c r="D45" s="73"/>
      <x:c r="E45" s="73"/>
      <x:c r="F45" s="71"/>
      <x:c r="G45" s="71"/>
      <x:c r="H45" s="71"/>
      <x:c r="I45" s="74"/>
      <x:c r="J45" s="74"/>
      <x:c r="K45" s="75" t="str">
        <x:f>IF(A45="","",SUMIF('PARTIDAS'!$A$11:$A$310,A45,'PARTIDAS'!$I$11:$I$310))</x:f>
      </x:c>
      <x:c r="L45" s="75" t="str">
        <x:f>IF(A45="","",ROUND(K45*IF(I45="",0,I45),2))</x:f>
      </x:c>
      <x:c r="M45" s="75" t="str">
        <x:f>IF(A45="","",K45-L45)</x:f>
      </x:c>
      <x:c r="N45" s="75" t="str">
        <x:f>IF(A45="","",ROUND(M45*IF(J45="",0,J45),2))</x:f>
      </x:c>
      <x:c r="O45" s="75" t="str">
        <x:f>IF(A45="","",M45+N45)</x:f>
      </x:c>
      <x:c r="P45" s="76" t="str">
        <x:f>IF(OR(A45="",E45=""),"",E45-'CONFIGURACIÓN'!$B$8)</x:f>
      </x:c>
      <x:c r="Q45" s="72" t="str">
        <x:f>IF(A45="","",IF(OR(H45="Aceptada",H45="Rechazada",H45="Retirada"),"Cerrada",IF(OR(H45="Vencida",AND(E45&lt;&gt;"",E45&lt;'CONFIGURACIÓN'!$B$8)),"Vencida",IF(E45="","Sin fecha",IF(E45&lt;='CONFIGURACIÓN'!$B$8+'CONFIGURACIÓN'!$B$10,"Próxima a vencer","Vigente")))))</x:f>
      </x:c>
      <x:c r="R45" s="73"/>
      <x:c r="S45" s="72" t="str">
        <x:f>IF(A45="","",IF(OR(H45="Aceptada",H45="Rechazada",H45="Vencida",H45="Retirada"),"No requerido",IF(R45="","Sin fecha",IF(R45&lt;'CONFIGURACIÓN'!$B$8,"Vencido",IF(R45='CONFIGURACIÓN'!$B$8,"Vence hoy",IF(R45&lt;='CONFIGURACIÓN'!$B$8+'CONFIGURACIÓN'!$B$11,"Próximo","Programado"))))))</x:f>
      </x:c>
      <x:c r="T45" s="68"/>
      <x:c r="U45" s="68"/>
      <x:c r="V45" s="68"/>
    </x:row>
    <x:row r="46">
      <x:c r="A46" s="68"/>
      <x:c r="B46" s="68"/>
      <x:c r="C46" s="70" t="str">
        <x:f>IF(B46="","",IFERROR(INDEX('CLIENTES'!$B$11:$B$110,MATCH(B46,'CLIENTES'!$A$11:$A$110,0)),""))</x:f>
      </x:c>
      <x:c r="D46" s="73"/>
      <x:c r="E46" s="73"/>
      <x:c r="F46" s="71"/>
      <x:c r="G46" s="71"/>
      <x:c r="H46" s="71"/>
      <x:c r="I46" s="74"/>
      <x:c r="J46" s="74"/>
      <x:c r="K46" s="75" t="str">
        <x:f>IF(A46="","",SUMIF('PARTIDAS'!$A$11:$A$310,A46,'PARTIDAS'!$I$11:$I$310))</x:f>
      </x:c>
      <x:c r="L46" s="75" t="str">
        <x:f>IF(A46="","",ROUND(K46*IF(I46="",0,I46),2))</x:f>
      </x:c>
      <x:c r="M46" s="75" t="str">
        <x:f>IF(A46="","",K46-L46)</x:f>
      </x:c>
      <x:c r="N46" s="75" t="str">
        <x:f>IF(A46="","",ROUND(M46*IF(J46="",0,J46),2))</x:f>
      </x:c>
      <x:c r="O46" s="75" t="str">
        <x:f>IF(A46="","",M46+N46)</x:f>
      </x:c>
      <x:c r="P46" s="76" t="str">
        <x:f>IF(OR(A46="",E46=""),"",E46-'CONFIGURACIÓN'!$B$8)</x:f>
      </x:c>
      <x:c r="Q46" s="72" t="str">
        <x:f>IF(A46="","",IF(OR(H46="Aceptada",H46="Rechazada",H46="Retirada"),"Cerrada",IF(OR(H46="Vencida",AND(E46&lt;&gt;"",E46&lt;'CONFIGURACIÓN'!$B$8)),"Vencida",IF(E46="","Sin fecha",IF(E46&lt;='CONFIGURACIÓN'!$B$8+'CONFIGURACIÓN'!$B$10,"Próxima a vencer","Vigente")))))</x:f>
      </x:c>
      <x:c r="R46" s="73"/>
      <x:c r="S46" s="72" t="str">
        <x:f>IF(A46="","",IF(OR(H46="Aceptada",H46="Rechazada",H46="Vencida",H46="Retirada"),"No requerido",IF(R46="","Sin fecha",IF(R46&lt;'CONFIGURACIÓN'!$B$8,"Vencido",IF(R46='CONFIGURACIÓN'!$B$8,"Vence hoy",IF(R46&lt;='CONFIGURACIÓN'!$B$8+'CONFIGURACIÓN'!$B$11,"Próximo","Programado"))))))</x:f>
      </x:c>
      <x:c r="T46" s="68"/>
      <x:c r="U46" s="68"/>
      <x:c r="V46" s="68"/>
    </x:row>
    <x:row r="47">
      <x:c r="A47" s="68"/>
      <x:c r="B47" s="68"/>
      <x:c r="C47" s="70" t="str">
        <x:f>IF(B47="","",IFERROR(INDEX('CLIENTES'!$B$11:$B$110,MATCH(B47,'CLIENTES'!$A$11:$A$110,0)),""))</x:f>
      </x:c>
      <x:c r="D47" s="73"/>
      <x:c r="E47" s="73"/>
      <x:c r="F47" s="71"/>
      <x:c r="G47" s="71"/>
      <x:c r="H47" s="71"/>
      <x:c r="I47" s="74"/>
      <x:c r="J47" s="74"/>
      <x:c r="K47" s="75" t="str">
        <x:f>IF(A47="","",SUMIF('PARTIDAS'!$A$11:$A$310,A47,'PARTIDAS'!$I$11:$I$310))</x:f>
      </x:c>
      <x:c r="L47" s="75" t="str">
        <x:f>IF(A47="","",ROUND(K47*IF(I47="",0,I47),2))</x:f>
      </x:c>
      <x:c r="M47" s="75" t="str">
        <x:f>IF(A47="","",K47-L47)</x:f>
      </x:c>
      <x:c r="N47" s="75" t="str">
        <x:f>IF(A47="","",ROUND(M47*IF(J47="",0,J47),2))</x:f>
      </x:c>
      <x:c r="O47" s="75" t="str">
        <x:f>IF(A47="","",M47+N47)</x:f>
      </x:c>
      <x:c r="P47" s="76" t="str">
        <x:f>IF(OR(A47="",E47=""),"",E47-'CONFIGURACIÓN'!$B$8)</x:f>
      </x:c>
      <x:c r="Q47" s="72" t="str">
        <x:f>IF(A47="","",IF(OR(H47="Aceptada",H47="Rechazada",H47="Retirada"),"Cerrada",IF(OR(H47="Vencida",AND(E47&lt;&gt;"",E47&lt;'CONFIGURACIÓN'!$B$8)),"Vencida",IF(E47="","Sin fecha",IF(E47&lt;='CONFIGURACIÓN'!$B$8+'CONFIGURACIÓN'!$B$10,"Próxima a vencer","Vigente")))))</x:f>
      </x:c>
      <x:c r="R47" s="73"/>
      <x:c r="S47" s="72" t="str">
        <x:f>IF(A47="","",IF(OR(H47="Aceptada",H47="Rechazada",H47="Vencida",H47="Retirada"),"No requerido",IF(R47="","Sin fecha",IF(R47&lt;'CONFIGURACIÓN'!$B$8,"Vencido",IF(R47='CONFIGURACIÓN'!$B$8,"Vence hoy",IF(R47&lt;='CONFIGURACIÓN'!$B$8+'CONFIGURACIÓN'!$B$11,"Próximo","Programado"))))))</x:f>
      </x:c>
      <x:c r="T47" s="68"/>
      <x:c r="U47" s="68"/>
      <x:c r="V47" s="68"/>
    </x:row>
    <x:row r="48">
      <x:c r="A48" s="68"/>
      <x:c r="B48" s="68"/>
      <x:c r="C48" s="70" t="str">
        <x:f>IF(B48="","",IFERROR(INDEX('CLIENTES'!$B$11:$B$110,MATCH(B48,'CLIENTES'!$A$11:$A$110,0)),""))</x:f>
      </x:c>
      <x:c r="D48" s="73"/>
      <x:c r="E48" s="73"/>
      <x:c r="F48" s="71"/>
      <x:c r="G48" s="71"/>
      <x:c r="H48" s="71"/>
      <x:c r="I48" s="74"/>
      <x:c r="J48" s="74"/>
      <x:c r="K48" s="75" t="str">
        <x:f>IF(A48="","",SUMIF('PARTIDAS'!$A$11:$A$310,A48,'PARTIDAS'!$I$11:$I$310))</x:f>
      </x:c>
      <x:c r="L48" s="75" t="str">
        <x:f>IF(A48="","",ROUND(K48*IF(I48="",0,I48),2))</x:f>
      </x:c>
      <x:c r="M48" s="75" t="str">
        <x:f>IF(A48="","",K48-L48)</x:f>
      </x:c>
      <x:c r="N48" s="75" t="str">
        <x:f>IF(A48="","",ROUND(M48*IF(J48="",0,J48),2))</x:f>
      </x:c>
      <x:c r="O48" s="75" t="str">
        <x:f>IF(A48="","",M48+N48)</x:f>
      </x:c>
      <x:c r="P48" s="76" t="str">
        <x:f>IF(OR(A48="",E48=""),"",E48-'CONFIGURACIÓN'!$B$8)</x:f>
      </x:c>
      <x:c r="Q48" s="72" t="str">
        <x:f>IF(A48="","",IF(OR(H48="Aceptada",H48="Rechazada",H48="Retirada"),"Cerrada",IF(OR(H48="Vencida",AND(E48&lt;&gt;"",E48&lt;'CONFIGURACIÓN'!$B$8)),"Vencida",IF(E48="","Sin fecha",IF(E48&lt;='CONFIGURACIÓN'!$B$8+'CONFIGURACIÓN'!$B$10,"Próxima a vencer","Vigente")))))</x:f>
      </x:c>
      <x:c r="R48" s="73"/>
      <x:c r="S48" s="72" t="str">
        <x:f>IF(A48="","",IF(OR(H48="Aceptada",H48="Rechazada",H48="Vencida",H48="Retirada"),"No requerido",IF(R48="","Sin fecha",IF(R48&lt;'CONFIGURACIÓN'!$B$8,"Vencido",IF(R48='CONFIGURACIÓN'!$B$8,"Vence hoy",IF(R48&lt;='CONFIGURACIÓN'!$B$8+'CONFIGURACIÓN'!$B$11,"Próximo","Programado"))))))</x:f>
      </x:c>
      <x:c r="T48" s="68"/>
      <x:c r="U48" s="68"/>
      <x:c r="V48" s="68"/>
    </x:row>
    <x:row r="49">
      <x:c r="A49" s="68"/>
      <x:c r="B49" s="68"/>
      <x:c r="C49" s="70" t="str">
        <x:f>IF(B49="","",IFERROR(INDEX('CLIENTES'!$B$11:$B$110,MATCH(B49,'CLIENTES'!$A$11:$A$110,0)),""))</x:f>
      </x:c>
      <x:c r="D49" s="73"/>
      <x:c r="E49" s="73"/>
      <x:c r="F49" s="71"/>
      <x:c r="G49" s="71"/>
      <x:c r="H49" s="71"/>
      <x:c r="I49" s="74"/>
      <x:c r="J49" s="74"/>
      <x:c r="K49" s="75" t="str">
        <x:f>IF(A49="","",SUMIF('PARTIDAS'!$A$11:$A$310,A49,'PARTIDAS'!$I$11:$I$310))</x:f>
      </x:c>
      <x:c r="L49" s="75" t="str">
        <x:f>IF(A49="","",ROUND(K49*IF(I49="",0,I49),2))</x:f>
      </x:c>
      <x:c r="M49" s="75" t="str">
        <x:f>IF(A49="","",K49-L49)</x:f>
      </x:c>
      <x:c r="N49" s="75" t="str">
        <x:f>IF(A49="","",ROUND(M49*IF(J49="",0,J49),2))</x:f>
      </x:c>
      <x:c r="O49" s="75" t="str">
        <x:f>IF(A49="","",M49+N49)</x:f>
      </x:c>
      <x:c r="P49" s="76" t="str">
        <x:f>IF(OR(A49="",E49=""),"",E49-'CONFIGURACIÓN'!$B$8)</x:f>
      </x:c>
      <x:c r="Q49" s="72" t="str">
        <x:f>IF(A49="","",IF(OR(H49="Aceptada",H49="Rechazada",H49="Retirada"),"Cerrada",IF(OR(H49="Vencida",AND(E49&lt;&gt;"",E49&lt;'CONFIGURACIÓN'!$B$8)),"Vencida",IF(E49="","Sin fecha",IF(E49&lt;='CONFIGURACIÓN'!$B$8+'CONFIGURACIÓN'!$B$10,"Próxima a vencer","Vigente")))))</x:f>
      </x:c>
      <x:c r="R49" s="73"/>
      <x:c r="S49" s="72" t="str">
        <x:f>IF(A49="","",IF(OR(H49="Aceptada",H49="Rechazada",H49="Vencida",H49="Retirada"),"No requerido",IF(R49="","Sin fecha",IF(R49&lt;'CONFIGURACIÓN'!$B$8,"Vencido",IF(R49='CONFIGURACIÓN'!$B$8,"Vence hoy",IF(R49&lt;='CONFIGURACIÓN'!$B$8+'CONFIGURACIÓN'!$B$11,"Próximo","Programado"))))))</x:f>
      </x:c>
      <x:c r="T49" s="68"/>
      <x:c r="U49" s="68"/>
      <x:c r="V49" s="68"/>
    </x:row>
    <x:row r="50">
      <x:c r="A50" s="68"/>
      <x:c r="B50" s="68"/>
      <x:c r="C50" s="70" t="str">
        <x:f>IF(B50="","",IFERROR(INDEX('CLIENTES'!$B$11:$B$110,MATCH(B50,'CLIENTES'!$A$11:$A$110,0)),""))</x:f>
      </x:c>
      <x:c r="D50" s="73"/>
      <x:c r="E50" s="73"/>
      <x:c r="F50" s="71"/>
      <x:c r="G50" s="71"/>
      <x:c r="H50" s="71"/>
      <x:c r="I50" s="74"/>
      <x:c r="J50" s="74"/>
      <x:c r="K50" s="75" t="str">
        <x:f>IF(A50="","",SUMIF('PARTIDAS'!$A$11:$A$310,A50,'PARTIDAS'!$I$11:$I$310))</x:f>
      </x:c>
      <x:c r="L50" s="75" t="str">
        <x:f>IF(A50="","",ROUND(K50*IF(I50="",0,I50),2))</x:f>
      </x:c>
      <x:c r="M50" s="75" t="str">
        <x:f>IF(A50="","",K50-L50)</x:f>
      </x:c>
      <x:c r="N50" s="75" t="str">
        <x:f>IF(A50="","",ROUND(M50*IF(J50="",0,J50),2))</x:f>
      </x:c>
      <x:c r="O50" s="75" t="str">
        <x:f>IF(A50="","",M50+N50)</x:f>
      </x:c>
      <x:c r="P50" s="76" t="str">
        <x:f>IF(OR(A50="",E50=""),"",E50-'CONFIGURACIÓN'!$B$8)</x:f>
      </x:c>
      <x:c r="Q50" s="72" t="str">
        <x:f>IF(A50="","",IF(OR(H50="Aceptada",H50="Rechazada",H50="Retirada"),"Cerrada",IF(OR(H50="Vencida",AND(E50&lt;&gt;"",E50&lt;'CONFIGURACIÓN'!$B$8)),"Vencida",IF(E50="","Sin fecha",IF(E50&lt;='CONFIGURACIÓN'!$B$8+'CONFIGURACIÓN'!$B$10,"Próxima a vencer","Vigente")))))</x:f>
      </x:c>
      <x:c r="R50" s="73"/>
      <x:c r="S50" s="72" t="str">
        <x:f>IF(A50="","",IF(OR(H50="Aceptada",H50="Rechazada",H50="Vencida",H50="Retirada"),"No requerido",IF(R50="","Sin fecha",IF(R50&lt;'CONFIGURACIÓN'!$B$8,"Vencido",IF(R50='CONFIGURACIÓN'!$B$8,"Vence hoy",IF(R50&lt;='CONFIGURACIÓN'!$B$8+'CONFIGURACIÓN'!$B$11,"Próximo","Programado"))))))</x:f>
      </x:c>
      <x:c r="T50" s="68"/>
      <x:c r="U50" s="68"/>
      <x:c r="V50" s="68"/>
    </x:row>
    <x:row r="51">
      <x:c r="A51" s="68"/>
      <x:c r="B51" s="68"/>
      <x:c r="C51" s="70" t="str">
        <x:f>IF(B51="","",IFERROR(INDEX('CLIENTES'!$B$11:$B$110,MATCH(B51,'CLIENTES'!$A$11:$A$110,0)),""))</x:f>
      </x:c>
      <x:c r="D51" s="73"/>
      <x:c r="E51" s="73"/>
      <x:c r="F51" s="71"/>
      <x:c r="G51" s="71"/>
      <x:c r="H51" s="71"/>
      <x:c r="I51" s="74"/>
      <x:c r="J51" s="74"/>
      <x:c r="K51" s="75" t="str">
        <x:f>IF(A51="","",SUMIF('PARTIDAS'!$A$11:$A$310,A51,'PARTIDAS'!$I$11:$I$310))</x:f>
      </x:c>
      <x:c r="L51" s="75" t="str">
        <x:f>IF(A51="","",ROUND(K51*IF(I51="",0,I51),2))</x:f>
      </x:c>
      <x:c r="M51" s="75" t="str">
        <x:f>IF(A51="","",K51-L51)</x:f>
      </x:c>
      <x:c r="N51" s="75" t="str">
        <x:f>IF(A51="","",ROUND(M51*IF(J51="",0,J51),2))</x:f>
      </x:c>
      <x:c r="O51" s="75" t="str">
        <x:f>IF(A51="","",M51+N51)</x:f>
      </x:c>
      <x:c r="P51" s="76" t="str">
        <x:f>IF(OR(A51="",E51=""),"",E51-'CONFIGURACIÓN'!$B$8)</x:f>
      </x:c>
      <x:c r="Q51" s="72" t="str">
        <x:f>IF(A51="","",IF(OR(H51="Aceptada",H51="Rechazada",H51="Retirada"),"Cerrada",IF(OR(H51="Vencida",AND(E51&lt;&gt;"",E51&lt;'CONFIGURACIÓN'!$B$8)),"Vencida",IF(E51="","Sin fecha",IF(E51&lt;='CONFIGURACIÓN'!$B$8+'CONFIGURACIÓN'!$B$10,"Próxima a vencer","Vigente")))))</x:f>
      </x:c>
      <x:c r="R51" s="73"/>
      <x:c r="S51" s="72" t="str">
        <x:f>IF(A51="","",IF(OR(H51="Aceptada",H51="Rechazada",H51="Vencida",H51="Retirada"),"No requerido",IF(R51="","Sin fecha",IF(R51&lt;'CONFIGURACIÓN'!$B$8,"Vencido",IF(R51='CONFIGURACIÓN'!$B$8,"Vence hoy",IF(R51&lt;='CONFIGURACIÓN'!$B$8+'CONFIGURACIÓN'!$B$11,"Próximo","Programado"))))))</x:f>
      </x:c>
      <x:c r="T51" s="68"/>
      <x:c r="U51" s="68"/>
      <x:c r="V51" s="68"/>
    </x:row>
    <x:row r="52">
      <x:c r="A52" s="68"/>
      <x:c r="B52" s="68"/>
      <x:c r="C52" s="70" t="str">
        <x:f>IF(B52="","",IFERROR(INDEX('CLIENTES'!$B$11:$B$110,MATCH(B52,'CLIENTES'!$A$11:$A$110,0)),""))</x:f>
      </x:c>
      <x:c r="D52" s="73"/>
      <x:c r="E52" s="73"/>
      <x:c r="F52" s="71"/>
      <x:c r="G52" s="71"/>
      <x:c r="H52" s="71"/>
      <x:c r="I52" s="74"/>
      <x:c r="J52" s="74"/>
      <x:c r="K52" s="75" t="str">
        <x:f>IF(A52="","",SUMIF('PARTIDAS'!$A$11:$A$310,A52,'PARTIDAS'!$I$11:$I$310))</x:f>
      </x:c>
      <x:c r="L52" s="75" t="str">
        <x:f>IF(A52="","",ROUND(K52*IF(I52="",0,I52),2))</x:f>
      </x:c>
      <x:c r="M52" s="75" t="str">
        <x:f>IF(A52="","",K52-L52)</x:f>
      </x:c>
      <x:c r="N52" s="75" t="str">
        <x:f>IF(A52="","",ROUND(M52*IF(J52="",0,J52),2))</x:f>
      </x:c>
      <x:c r="O52" s="75" t="str">
        <x:f>IF(A52="","",M52+N52)</x:f>
      </x:c>
      <x:c r="P52" s="76" t="str">
        <x:f>IF(OR(A52="",E52=""),"",E52-'CONFIGURACIÓN'!$B$8)</x:f>
      </x:c>
      <x:c r="Q52" s="72" t="str">
        <x:f>IF(A52="","",IF(OR(H52="Aceptada",H52="Rechazada",H52="Retirada"),"Cerrada",IF(OR(H52="Vencida",AND(E52&lt;&gt;"",E52&lt;'CONFIGURACIÓN'!$B$8)),"Vencida",IF(E52="","Sin fecha",IF(E52&lt;='CONFIGURACIÓN'!$B$8+'CONFIGURACIÓN'!$B$10,"Próxima a vencer","Vigente")))))</x:f>
      </x:c>
      <x:c r="R52" s="73"/>
      <x:c r="S52" s="72" t="str">
        <x:f>IF(A52="","",IF(OR(H52="Aceptada",H52="Rechazada",H52="Vencida",H52="Retirada"),"No requerido",IF(R52="","Sin fecha",IF(R52&lt;'CONFIGURACIÓN'!$B$8,"Vencido",IF(R52='CONFIGURACIÓN'!$B$8,"Vence hoy",IF(R52&lt;='CONFIGURACIÓN'!$B$8+'CONFIGURACIÓN'!$B$11,"Próximo","Programado"))))))</x:f>
      </x:c>
      <x:c r="T52" s="68"/>
      <x:c r="U52" s="68"/>
      <x:c r="V52" s="68"/>
    </x:row>
    <x:row r="53">
      <x:c r="A53" s="68"/>
      <x:c r="B53" s="68"/>
      <x:c r="C53" s="70" t="str">
        <x:f>IF(B53="","",IFERROR(INDEX('CLIENTES'!$B$11:$B$110,MATCH(B53,'CLIENTES'!$A$11:$A$110,0)),""))</x:f>
      </x:c>
      <x:c r="D53" s="73"/>
      <x:c r="E53" s="73"/>
      <x:c r="F53" s="71"/>
      <x:c r="G53" s="71"/>
      <x:c r="H53" s="71"/>
      <x:c r="I53" s="74"/>
      <x:c r="J53" s="74"/>
      <x:c r="K53" s="75" t="str">
        <x:f>IF(A53="","",SUMIF('PARTIDAS'!$A$11:$A$310,A53,'PARTIDAS'!$I$11:$I$310))</x:f>
      </x:c>
      <x:c r="L53" s="75" t="str">
        <x:f>IF(A53="","",ROUND(K53*IF(I53="",0,I53),2))</x:f>
      </x:c>
      <x:c r="M53" s="75" t="str">
        <x:f>IF(A53="","",K53-L53)</x:f>
      </x:c>
      <x:c r="N53" s="75" t="str">
        <x:f>IF(A53="","",ROUND(M53*IF(J53="",0,J53),2))</x:f>
      </x:c>
      <x:c r="O53" s="75" t="str">
        <x:f>IF(A53="","",M53+N53)</x:f>
      </x:c>
      <x:c r="P53" s="76" t="str">
        <x:f>IF(OR(A53="",E53=""),"",E53-'CONFIGURACIÓN'!$B$8)</x:f>
      </x:c>
      <x:c r="Q53" s="72" t="str">
        <x:f>IF(A53="","",IF(OR(H53="Aceptada",H53="Rechazada",H53="Retirada"),"Cerrada",IF(OR(H53="Vencida",AND(E53&lt;&gt;"",E53&lt;'CONFIGURACIÓN'!$B$8)),"Vencida",IF(E53="","Sin fecha",IF(E53&lt;='CONFIGURACIÓN'!$B$8+'CONFIGURACIÓN'!$B$10,"Próxima a vencer","Vigente")))))</x:f>
      </x:c>
      <x:c r="R53" s="73"/>
      <x:c r="S53" s="72" t="str">
        <x:f>IF(A53="","",IF(OR(H53="Aceptada",H53="Rechazada",H53="Vencida",H53="Retirada"),"No requerido",IF(R53="","Sin fecha",IF(R53&lt;'CONFIGURACIÓN'!$B$8,"Vencido",IF(R53='CONFIGURACIÓN'!$B$8,"Vence hoy",IF(R53&lt;='CONFIGURACIÓN'!$B$8+'CONFIGURACIÓN'!$B$11,"Próximo","Programado"))))))</x:f>
      </x:c>
      <x:c r="T53" s="68"/>
      <x:c r="U53" s="68"/>
      <x:c r="V53" s="68"/>
    </x:row>
    <x:row r="54">
      <x:c r="A54" s="68"/>
      <x:c r="B54" s="68"/>
      <x:c r="C54" s="70" t="str">
        <x:f>IF(B54="","",IFERROR(INDEX('CLIENTES'!$B$11:$B$110,MATCH(B54,'CLIENTES'!$A$11:$A$110,0)),""))</x:f>
      </x:c>
      <x:c r="D54" s="73"/>
      <x:c r="E54" s="73"/>
      <x:c r="F54" s="71"/>
      <x:c r="G54" s="71"/>
      <x:c r="H54" s="71"/>
      <x:c r="I54" s="74"/>
      <x:c r="J54" s="74"/>
      <x:c r="K54" s="75" t="str">
        <x:f>IF(A54="","",SUMIF('PARTIDAS'!$A$11:$A$310,A54,'PARTIDAS'!$I$11:$I$310))</x:f>
      </x:c>
      <x:c r="L54" s="75" t="str">
        <x:f>IF(A54="","",ROUND(K54*IF(I54="",0,I54),2))</x:f>
      </x:c>
      <x:c r="M54" s="75" t="str">
        <x:f>IF(A54="","",K54-L54)</x:f>
      </x:c>
      <x:c r="N54" s="75" t="str">
        <x:f>IF(A54="","",ROUND(M54*IF(J54="",0,J54),2))</x:f>
      </x:c>
      <x:c r="O54" s="75" t="str">
        <x:f>IF(A54="","",M54+N54)</x:f>
      </x:c>
      <x:c r="P54" s="76" t="str">
        <x:f>IF(OR(A54="",E54=""),"",E54-'CONFIGURACIÓN'!$B$8)</x:f>
      </x:c>
      <x:c r="Q54" s="72" t="str">
        <x:f>IF(A54="","",IF(OR(H54="Aceptada",H54="Rechazada",H54="Retirada"),"Cerrada",IF(OR(H54="Vencida",AND(E54&lt;&gt;"",E54&lt;'CONFIGURACIÓN'!$B$8)),"Vencida",IF(E54="","Sin fecha",IF(E54&lt;='CONFIGURACIÓN'!$B$8+'CONFIGURACIÓN'!$B$10,"Próxima a vencer","Vigente")))))</x:f>
      </x:c>
      <x:c r="R54" s="73"/>
      <x:c r="S54" s="72" t="str">
        <x:f>IF(A54="","",IF(OR(H54="Aceptada",H54="Rechazada",H54="Vencida",H54="Retirada"),"No requerido",IF(R54="","Sin fecha",IF(R54&lt;'CONFIGURACIÓN'!$B$8,"Vencido",IF(R54='CONFIGURACIÓN'!$B$8,"Vence hoy",IF(R54&lt;='CONFIGURACIÓN'!$B$8+'CONFIGURACIÓN'!$B$11,"Próximo","Programado"))))))</x:f>
      </x:c>
      <x:c r="T54" s="68"/>
      <x:c r="U54" s="68"/>
      <x:c r="V54" s="68"/>
    </x:row>
    <x:row r="55">
      <x:c r="A55" s="68"/>
      <x:c r="B55" s="68"/>
      <x:c r="C55" s="70" t="str">
        <x:f>IF(B55="","",IFERROR(INDEX('CLIENTES'!$B$11:$B$110,MATCH(B55,'CLIENTES'!$A$11:$A$110,0)),""))</x:f>
      </x:c>
      <x:c r="D55" s="73"/>
      <x:c r="E55" s="73"/>
      <x:c r="F55" s="71"/>
      <x:c r="G55" s="71"/>
      <x:c r="H55" s="71"/>
      <x:c r="I55" s="74"/>
      <x:c r="J55" s="74"/>
      <x:c r="K55" s="75" t="str">
        <x:f>IF(A55="","",SUMIF('PARTIDAS'!$A$11:$A$310,A55,'PARTIDAS'!$I$11:$I$310))</x:f>
      </x:c>
      <x:c r="L55" s="75" t="str">
        <x:f>IF(A55="","",ROUND(K55*IF(I55="",0,I55),2))</x:f>
      </x:c>
      <x:c r="M55" s="75" t="str">
        <x:f>IF(A55="","",K55-L55)</x:f>
      </x:c>
      <x:c r="N55" s="75" t="str">
        <x:f>IF(A55="","",ROUND(M55*IF(J55="",0,J55),2))</x:f>
      </x:c>
      <x:c r="O55" s="75" t="str">
        <x:f>IF(A55="","",M55+N55)</x:f>
      </x:c>
      <x:c r="P55" s="76" t="str">
        <x:f>IF(OR(A55="",E55=""),"",E55-'CONFIGURACIÓN'!$B$8)</x:f>
      </x:c>
      <x:c r="Q55" s="72" t="str">
        <x:f>IF(A55="","",IF(OR(H55="Aceptada",H55="Rechazada",H55="Retirada"),"Cerrada",IF(OR(H55="Vencida",AND(E55&lt;&gt;"",E55&lt;'CONFIGURACIÓN'!$B$8)),"Vencida",IF(E55="","Sin fecha",IF(E55&lt;='CONFIGURACIÓN'!$B$8+'CONFIGURACIÓN'!$B$10,"Próxima a vencer","Vigente")))))</x:f>
      </x:c>
      <x:c r="R55" s="73"/>
      <x:c r="S55" s="72" t="str">
        <x:f>IF(A55="","",IF(OR(H55="Aceptada",H55="Rechazada",H55="Vencida",H55="Retirada"),"No requerido",IF(R55="","Sin fecha",IF(R55&lt;'CONFIGURACIÓN'!$B$8,"Vencido",IF(R55='CONFIGURACIÓN'!$B$8,"Vence hoy",IF(R55&lt;='CONFIGURACIÓN'!$B$8+'CONFIGURACIÓN'!$B$11,"Próximo","Programado"))))))</x:f>
      </x:c>
      <x:c r="T55" s="68"/>
      <x:c r="U55" s="68"/>
      <x:c r="V55" s="68"/>
    </x:row>
    <x:row r="56">
      <x:c r="A56" s="68"/>
      <x:c r="B56" s="68"/>
      <x:c r="C56" s="70" t="str">
        <x:f>IF(B56="","",IFERROR(INDEX('CLIENTES'!$B$11:$B$110,MATCH(B56,'CLIENTES'!$A$11:$A$110,0)),""))</x:f>
      </x:c>
      <x:c r="D56" s="73"/>
      <x:c r="E56" s="73"/>
      <x:c r="F56" s="71"/>
      <x:c r="G56" s="71"/>
      <x:c r="H56" s="71"/>
      <x:c r="I56" s="74"/>
      <x:c r="J56" s="74"/>
      <x:c r="K56" s="75" t="str">
        <x:f>IF(A56="","",SUMIF('PARTIDAS'!$A$11:$A$310,A56,'PARTIDAS'!$I$11:$I$310))</x:f>
      </x:c>
      <x:c r="L56" s="75" t="str">
        <x:f>IF(A56="","",ROUND(K56*IF(I56="",0,I56),2))</x:f>
      </x:c>
      <x:c r="M56" s="75" t="str">
        <x:f>IF(A56="","",K56-L56)</x:f>
      </x:c>
      <x:c r="N56" s="75" t="str">
        <x:f>IF(A56="","",ROUND(M56*IF(J56="",0,J56),2))</x:f>
      </x:c>
      <x:c r="O56" s="75" t="str">
        <x:f>IF(A56="","",M56+N56)</x:f>
      </x:c>
      <x:c r="P56" s="76" t="str">
        <x:f>IF(OR(A56="",E56=""),"",E56-'CONFIGURACIÓN'!$B$8)</x:f>
      </x:c>
      <x:c r="Q56" s="72" t="str">
        <x:f>IF(A56="","",IF(OR(H56="Aceptada",H56="Rechazada",H56="Retirada"),"Cerrada",IF(OR(H56="Vencida",AND(E56&lt;&gt;"",E56&lt;'CONFIGURACIÓN'!$B$8)),"Vencida",IF(E56="","Sin fecha",IF(E56&lt;='CONFIGURACIÓN'!$B$8+'CONFIGURACIÓN'!$B$10,"Próxima a vencer","Vigente")))))</x:f>
      </x:c>
      <x:c r="R56" s="73"/>
      <x:c r="S56" s="72" t="str">
        <x:f>IF(A56="","",IF(OR(H56="Aceptada",H56="Rechazada",H56="Vencida",H56="Retirada"),"No requerido",IF(R56="","Sin fecha",IF(R56&lt;'CONFIGURACIÓN'!$B$8,"Vencido",IF(R56='CONFIGURACIÓN'!$B$8,"Vence hoy",IF(R56&lt;='CONFIGURACIÓN'!$B$8+'CONFIGURACIÓN'!$B$11,"Próximo","Programado"))))))</x:f>
      </x:c>
      <x:c r="T56" s="68"/>
      <x:c r="U56" s="68"/>
      <x:c r="V56" s="68"/>
    </x:row>
    <x:row r="57">
      <x:c r="A57" s="68"/>
      <x:c r="B57" s="68"/>
      <x:c r="C57" s="70" t="str">
        <x:f>IF(B57="","",IFERROR(INDEX('CLIENTES'!$B$11:$B$110,MATCH(B57,'CLIENTES'!$A$11:$A$110,0)),""))</x:f>
      </x:c>
      <x:c r="D57" s="73"/>
      <x:c r="E57" s="73"/>
      <x:c r="F57" s="71"/>
      <x:c r="G57" s="71"/>
      <x:c r="H57" s="71"/>
      <x:c r="I57" s="74"/>
      <x:c r="J57" s="74"/>
      <x:c r="K57" s="75" t="str">
        <x:f>IF(A57="","",SUMIF('PARTIDAS'!$A$11:$A$310,A57,'PARTIDAS'!$I$11:$I$310))</x:f>
      </x:c>
      <x:c r="L57" s="75" t="str">
        <x:f>IF(A57="","",ROUND(K57*IF(I57="",0,I57),2))</x:f>
      </x:c>
      <x:c r="M57" s="75" t="str">
        <x:f>IF(A57="","",K57-L57)</x:f>
      </x:c>
      <x:c r="N57" s="75" t="str">
        <x:f>IF(A57="","",ROUND(M57*IF(J57="",0,J57),2))</x:f>
      </x:c>
      <x:c r="O57" s="75" t="str">
        <x:f>IF(A57="","",M57+N57)</x:f>
      </x:c>
      <x:c r="P57" s="76" t="str">
        <x:f>IF(OR(A57="",E57=""),"",E57-'CONFIGURACIÓN'!$B$8)</x:f>
      </x:c>
      <x:c r="Q57" s="72" t="str">
        <x:f>IF(A57="","",IF(OR(H57="Aceptada",H57="Rechazada",H57="Retirada"),"Cerrada",IF(OR(H57="Vencida",AND(E57&lt;&gt;"",E57&lt;'CONFIGURACIÓN'!$B$8)),"Vencida",IF(E57="","Sin fecha",IF(E57&lt;='CONFIGURACIÓN'!$B$8+'CONFIGURACIÓN'!$B$10,"Próxima a vencer","Vigente")))))</x:f>
      </x:c>
      <x:c r="R57" s="73"/>
      <x:c r="S57" s="72" t="str">
        <x:f>IF(A57="","",IF(OR(H57="Aceptada",H57="Rechazada",H57="Vencida",H57="Retirada"),"No requerido",IF(R57="","Sin fecha",IF(R57&lt;'CONFIGURACIÓN'!$B$8,"Vencido",IF(R57='CONFIGURACIÓN'!$B$8,"Vence hoy",IF(R57&lt;='CONFIGURACIÓN'!$B$8+'CONFIGURACIÓN'!$B$11,"Próximo","Programado"))))))</x:f>
      </x:c>
      <x:c r="T57" s="68"/>
      <x:c r="U57" s="68"/>
      <x:c r="V57" s="68"/>
    </x:row>
    <x:row r="58">
      <x:c r="A58" s="68"/>
      <x:c r="B58" s="68"/>
      <x:c r="C58" s="70" t="str">
        <x:f>IF(B58="","",IFERROR(INDEX('CLIENTES'!$B$11:$B$110,MATCH(B58,'CLIENTES'!$A$11:$A$110,0)),""))</x:f>
      </x:c>
      <x:c r="D58" s="73"/>
      <x:c r="E58" s="73"/>
      <x:c r="F58" s="71"/>
      <x:c r="G58" s="71"/>
      <x:c r="H58" s="71"/>
      <x:c r="I58" s="74"/>
      <x:c r="J58" s="74"/>
      <x:c r="K58" s="75" t="str">
        <x:f>IF(A58="","",SUMIF('PARTIDAS'!$A$11:$A$310,A58,'PARTIDAS'!$I$11:$I$310))</x:f>
      </x:c>
      <x:c r="L58" s="75" t="str">
        <x:f>IF(A58="","",ROUND(K58*IF(I58="",0,I58),2))</x:f>
      </x:c>
      <x:c r="M58" s="75" t="str">
        <x:f>IF(A58="","",K58-L58)</x:f>
      </x:c>
      <x:c r="N58" s="75" t="str">
        <x:f>IF(A58="","",ROUND(M58*IF(J58="",0,J58),2))</x:f>
      </x:c>
      <x:c r="O58" s="75" t="str">
        <x:f>IF(A58="","",M58+N58)</x:f>
      </x:c>
      <x:c r="P58" s="76" t="str">
        <x:f>IF(OR(A58="",E58=""),"",E58-'CONFIGURACIÓN'!$B$8)</x:f>
      </x:c>
      <x:c r="Q58" s="72" t="str">
        <x:f>IF(A58="","",IF(OR(H58="Aceptada",H58="Rechazada",H58="Retirada"),"Cerrada",IF(OR(H58="Vencida",AND(E58&lt;&gt;"",E58&lt;'CONFIGURACIÓN'!$B$8)),"Vencida",IF(E58="","Sin fecha",IF(E58&lt;='CONFIGURACIÓN'!$B$8+'CONFIGURACIÓN'!$B$10,"Próxima a vencer","Vigente")))))</x:f>
      </x:c>
      <x:c r="R58" s="73"/>
      <x:c r="S58" s="72" t="str">
        <x:f>IF(A58="","",IF(OR(H58="Aceptada",H58="Rechazada",H58="Vencida",H58="Retirada"),"No requerido",IF(R58="","Sin fecha",IF(R58&lt;'CONFIGURACIÓN'!$B$8,"Vencido",IF(R58='CONFIGURACIÓN'!$B$8,"Vence hoy",IF(R58&lt;='CONFIGURACIÓN'!$B$8+'CONFIGURACIÓN'!$B$11,"Próximo","Programado"))))))</x:f>
      </x:c>
      <x:c r="T58" s="68"/>
      <x:c r="U58" s="68"/>
      <x:c r="V58" s="68"/>
    </x:row>
    <x:row r="59">
      <x:c r="A59" s="68"/>
      <x:c r="B59" s="68"/>
      <x:c r="C59" s="70" t="str">
        <x:f>IF(B59="","",IFERROR(INDEX('CLIENTES'!$B$11:$B$110,MATCH(B59,'CLIENTES'!$A$11:$A$110,0)),""))</x:f>
      </x:c>
      <x:c r="D59" s="73"/>
      <x:c r="E59" s="73"/>
      <x:c r="F59" s="71"/>
      <x:c r="G59" s="71"/>
      <x:c r="H59" s="71"/>
      <x:c r="I59" s="74"/>
      <x:c r="J59" s="74"/>
      <x:c r="K59" s="75" t="str">
        <x:f>IF(A59="","",SUMIF('PARTIDAS'!$A$11:$A$310,A59,'PARTIDAS'!$I$11:$I$310))</x:f>
      </x:c>
      <x:c r="L59" s="75" t="str">
        <x:f>IF(A59="","",ROUND(K59*IF(I59="",0,I59),2))</x:f>
      </x:c>
      <x:c r="M59" s="75" t="str">
        <x:f>IF(A59="","",K59-L59)</x:f>
      </x:c>
      <x:c r="N59" s="75" t="str">
        <x:f>IF(A59="","",ROUND(M59*IF(J59="",0,J59),2))</x:f>
      </x:c>
      <x:c r="O59" s="75" t="str">
        <x:f>IF(A59="","",M59+N59)</x:f>
      </x:c>
      <x:c r="P59" s="76" t="str">
        <x:f>IF(OR(A59="",E59=""),"",E59-'CONFIGURACIÓN'!$B$8)</x:f>
      </x:c>
      <x:c r="Q59" s="72" t="str">
        <x:f>IF(A59="","",IF(OR(H59="Aceptada",H59="Rechazada",H59="Retirada"),"Cerrada",IF(OR(H59="Vencida",AND(E59&lt;&gt;"",E59&lt;'CONFIGURACIÓN'!$B$8)),"Vencida",IF(E59="","Sin fecha",IF(E59&lt;='CONFIGURACIÓN'!$B$8+'CONFIGURACIÓN'!$B$10,"Próxima a vencer","Vigente")))))</x:f>
      </x:c>
      <x:c r="R59" s="73"/>
      <x:c r="S59" s="72" t="str">
        <x:f>IF(A59="","",IF(OR(H59="Aceptada",H59="Rechazada",H59="Vencida",H59="Retirada"),"No requerido",IF(R59="","Sin fecha",IF(R59&lt;'CONFIGURACIÓN'!$B$8,"Vencido",IF(R59='CONFIGURACIÓN'!$B$8,"Vence hoy",IF(R59&lt;='CONFIGURACIÓN'!$B$8+'CONFIGURACIÓN'!$B$11,"Próximo","Programado"))))))</x:f>
      </x:c>
      <x:c r="T59" s="68"/>
      <x:c r="U59" s="68"/>
      <x:c r="V59" s="68"/>
    </x:row>
    <x:row r="60">
      <x:c r="A60" s="68"/>
      <x:c r="B60" s="68"/>
      <x:c r="C60" s="70" t="str">
        <x:f>IF(B60="","",IFERROR(INDEX('CLIENTES'!$B$11:$B$110,MATCH(B60,'CLIENTES'!$A$11:$A$110,0)),""))</x:f>
      </x:c>
      <x:c r="D60" s="73"/>
      <x:c r="E60" s="73"/>
      <x:c r="F60" s="71"/>
      <x:c r="G60" s="71"/>
      <x:c r="H60" s="71"/>
      <x:c r="I60" s="74"/>
      <x:c r="J60" s="74"/>
      <x:c r="K60" s="75" t="str">
        <x:f>IF(A60="","",SUMIF('PARTIDAS'!$A$11:$A$310,A60,'PARTIDAS'!$I$11:$I$310))</x:f>
      </x:c>
      <x:c r="L60" s="75" t="str">
        <x:f>IF(A60="","",ROUND(K60*IF(I60="",0,I60),2))</x:f>
      </x:c>
      <x:c r="M60" s="75" t="str">
        <x:f>IF(A60="","",K60-L60)</x:f>
      </x:c>
      <x:c r="N60" s="75" t="str">
        <x:f>IF(A60="","",ROUND(M60*IF(J60="",0,J60),2))</x:f>
      </x:c>
      <x:c r="O60" s="75" t="str">
        <x:f>IF(A60="","",M60+N60)</x:f>
      </x:c>
      <x:c r="P60" s="76" t="str">
        <x:f>IF(OR(A60="",E60=""),"",E60-'CONFIGURACIÓN'!$B$8)</x:f>
      </x:c>
      <x:c r="Q60" s="72" t="str">
        <x:f>IF(A60="","",IF(OR(H60="Aceptada",H60="Rechazada",H60="Retirada"),"Cerrada",IF(OR(H60="Vencida",AND(E60&lt;&gt;"",E60&lt;'CONFIGURACIÓN'!$B$8)),"Vencida",IF(E60="","Sin fecha",IF(E60&lt;='CONFIGURACIÓN'!$B$8+'CONFIGURACIÓN'!$B$10,"Próxima a vencer","Vigente")))))</x:f>
      </x:c>
      <x:c r="R60" s="73"/>
      <x:c r="S60" s="72" t="str">
        <x:f>IF(A60="","",IF(OR(H60="Aceptada",H60="Rechazada",H60="Vencida",H60="Retirada"),"No requerido",IF(R60="","Sin fecha",IF(R60&lt;'CONFIGURACIÓN'!$B$8,"Vencido",IF(R60='CONFIGURACIÓN'!$B$8,"Vence hoy",IF(R60&lt;='CONFIGURACIÓN'!$B$8+'CONFIGURACIÓN'!$B$11,"Próximo","Programado"))))))</x:f>
      </x:c>
      <x:c r="T60" s="68"/>
      <x:c r="U60" s="68"/>
      <x:c r="V60" s="68"/>
    </x:row>
    <x:row r="61">
      <x:c r="A61" s="68"/>
      <x:c r="B61" s="68"/>
      <x:c r="C61" s="70" t="str">
        <x:f>IF(B61="","",IFERROR(INDEX('CLIENTES'!$B$11:$B$110,MATCH(B61,'CLIENTES'!$A$11:$A$110,0)),""))</x:f>
      </x:c>
      <x:c r="D61" s="73"/>
      <x:c r="E61" s="73"/>
      <x:c r="F61" s="71"/>
      <x:c r="G61" s="71"/>
      <x:c r="H61" s="71"/>
      <x:c r="I61" s="74"/>
      <x:c r="J61" s="74"/>
      <x:c r="K61" s="75" t="str">
        <x:f>IF(A61="","",SUMIF('PARTIDAS'!$A$11:$A$310,A61,'PARTIDAS'!$I$11:$I$310))</x:f>
      </x:c>
      <x:c r="L61" s="75" t="str">
        <x:f>IF(A61="","",ROUND(K61*IF(I61="",0,I61),2))</x:f>
      </x:c>
      <x:c r="M61" s="75" t="str">
        <x:f>IF(A61="","",K61-L61)</x:f>
      </x:c>
      <x:c r="N61" s="75" t="str">
        <x:f>IF(A61="","",ROUND(M61*IF(J61="",0,J61),2))</x:f>
      </x:c>
      <x:c r="O61" s="75" t="str">
        <x:f>IF(A61="","",M61+N61)</x:f>
      </x:c>
      <x:c r="P61" s="76" t="str">
        <x:f>IF(OR(A61="",E61=""),"",E61-'CONFIGURACIÓN'!$B$8)</x:f>
      </x:c>
      <x:c r="Q61" s="72" t="str">
        <x:f>IF(A61="","",IF(OR(H61="Aceptada",H61="Rechazada",H61="Retirada"),"Cerrada",IF(OR(H61="Vencida",AND(E61&lt;&gt;"",E61&lt;'CONFIGURACIÓN'!$B$8)),"Vencida",IF(E61="","Sin fecha",IF(E61&lt;='CONFIGURACIÓN'!$B$8+'CONFIGURACIÓN'!$B$10,"Próxima a vencer","Vigente")))))</x:f>
      </x:c>
      <x:c r="R61" s="73"/>
      <x:c r="S61" s="72" t="str">
        <x:f>IF(A61="","",IF(OR(H61="Aceptada",H61="Rechazada",H61="Vencida",H61="Retirada"),"No requerido",IF(R61="","Sin fecha",IF(R61&lt;'CONFIGURACIÓN'!$B$8,"Vencido",IF(R61='CONFIGURACIÓN'!$B$8,"Vence hoy",IF(R61&lt;='CONFIGURACIÓN'!$B$8+'CONFIGURACIÓN'!$B$11,"Próximo","Programado"))))))</x:f>
      </x:c>
      <x:c r="T61" s="68"/>
      <x:c r="U61" s="68"/>
      <x:c r="V61" s="68"/>
    </x:row>
    <x:row r="62">
      <x:c r="A62" s="68"/>
      <x:c r="B62" s="68"/>
      <x:c r="C62" s="70" t="str">
        <x:f>IF(B62="","",IFERROR(INDEX('CLIENTES'!$B$11:$B$110,MATCH(B62,'CLIENTES'!$A$11:$A$110,0)),""))</x:f>
      </x:c>
      <x:c r="D62" s="73"/>
      <x:c r="E62" s="73"/>
      <x:c r="F62" s="71"/>
      <x:c r="G62" s="71"/>
      <x:c r="H62" s="71"/>
      <x:c r="I62" s="74"/>
      <x:c r="J62" s="74"/>
      <x:c r="K62" s="75" t="str">
        <x:f>IF(A62="","",SUMIF('PARTIDAS'!$A$11:$A$310,A62,'PARTIDAS'!$I$11:$I$310))</x:f>
      </x:c>
      <x:c r="L62" s="75" t="str">
        <x:f>IF(A62="","",ROUND(K62*IF(I62="",0,I62),2))</x:f>
      </x:c>
      <x:c r="M62" s="75" t="str">
        <x:f>IF(A62="","",K62-L62)</x:f>
      </x:c>
      <x:c r="N62" s="75" t="str">
        <x:f>IF(A62="","",ROUND(M62*IF(J62="",0,J62),2))</x:f>
      </x:c>
      <x:c r="O62" s="75" t="str">
        <x:f>IF(A62="","",M62+N62)</x:f>
      </x:c>
      <x:c r="P62" s="76" t="str">
        <x:f>IF(OR(A62="",E62=""),"",E62-'CONFIGURACIÓN'!$B$8)</x:f>
      </x:c>
      <x:c r="Q62" s="72" t="str">
        <x:f>IF(A62="","",IF(OR(H62="Aceptada",H62="Rechazada",H62="Retirada"),"Cerrada",IF(OR(H62="Vencida",AND(E62&lt;&gt;"",E62&lt;'CONFIGURACIÓN'!$B$8)),"Vencida",IF(E62="","Sin fecha",IF(E62&lt;='CONFIGURACIÓN'!$B$8+'CONFIGURACIÓN'!$B$10,"Próxima a vencer","Vigente")))))</x:f>
      </x:c>
      <x:c r="R62" s="73"/>
      <x:c r="S62" s="72" t="str">
        <x:f>IF(A62="","",IF(OR(H62="Aceptada",H62="Rechazada",H62="Vencida",H62="Retirada"),"No requerido",IF(R62="","Sin fecha",IF(R62&lt;'CONFIGURACIÓN'!$B$8,"Vencido",IF(R62='CONFIGURACIÓN'!$B$8,"Vence hoy",IF(R62&lt;='CONFIGURACIÓN'!$B$8+'CONFIGURACIÓN'!$B$11,"Próximo","Programado"))))))</x:f>
      </x:c>
      <x:c r="T62" s="68"/>
      <x:c r="U62" s="68"/>
      <x:c r="V62" s="68"/>
    </x:row>
    <x:row r="63">
      <x:c r="A63" s="68"/>
      <x:c r="B63" s="68"/>
      <x:c r="C63" s="70" t="str">
        <x:f>IF(B63="","",IFERROR(INDEX('CLIENTES'!$B$11:$B$110,MATCH(B63,'CLIENTES'!$A$11:$A$110,0)),""))</x:f>
      </x:c>
      <x:c r="D63" s="73"/>
      <x:c r="E63" s="73"/>
      <x:c r="F63" s="71"/>
      <x:c r="G63" s="71"/>
      <x:c r="H63" s="71"/>
      <x:c r="I63" s="74"/>
      <x:c r="J63" s="74"/>
      <x:c r="K63" s="75" t="str">
        <x:f>IF(A63="","",SUMIF('PARTIDAS'!$A$11:$A$310,A63,'PARTIDAS'!$I$11:$I$310))</x:f>
      </x:c>
      <x:c r="L63" s="75" t="str">
        <x:f>IF(A63="","",ROUND(K63*IF(I63="",0,I63),2))</x:f>
      </x:c>
      <x:c r="M63" s="75" t="str">
        <x:f>IF(A63="","",K63-L63)</x:f>
      </x:c>
      <x:c r="N63" s="75" t="str">
        <x:f>IF(A63="","",ROUND(M63*IF(J63="",0,J63),2))</x:f>
      </x:c>
      <x:c r="O63" s="75" t="str">
        <x:f>IF(A63="","",M63+N63)</x:f>
      </x:c>
      <x:c r="P63" s="76" t="str">
        <x:f>IF(OR(A63="",E63=""),"",E63-'CONFIGURACIÓN'!$B$8)</x:f>
      </x:c>
      <x:c r="Q63" s="72" t="str">
        <x:f>IF(A63="","",IF(OR(H63="Aceptada",H63="Rechazada",H63="Retirada"),"Cerrada",IF(OR(H63="Vencida",AND(E63&lt;&gt;"",E63&lt;'CONFIGURACIÓN'!$B$8)),"Vencida",IF(E63="","Sin fecha",IF(E63&lt;='CONFIGURACIÓN'!$B$8+'CONFIGURACIÓN'!$B$10,"Próxima a vencer","Vigente")))))</x:f>
      </x:c>
      <x:c r="R63" s="73"/>
      <x:c r="S63" s="72" t="str">
        <x:f>IF(A63="","",IF(OR(H63="Aceptada",H63="Rechazada",H63="Vencida",H63="Retirada"),"No requerido",IF(R63="","Sin fecha",IF(R63&lt;'CONFIGURACIÓN'!$B$8,"Vencido",IF(R63='CONFIGURACIÓN'!$B$8,"Vence hoy",IF(R63&lt;='CONFIGURACIÓN'!$B$8+'CONFIGURACIÓN'!$B$11,"Próximo","Programado"))))))</x:f>
      </x:c>
      <x:c r="T63" s="68"/>
      <x:c r="U63" s="68"/>
      <x:c r="V63" s="68"/>
    </x:row>
    <x:row r="64">
      <x:c r="A64" s="68"/>
      <x:c r="B64" s="68"/>
      <x:c r="C64" s="70" t="str">
        <x:f>IF(B64="","",IFERROR(INDEX('CLIENTES'!$B$11:$B$110,MATCH(B64,'CLIENTES'!$A$11:$A$110,0)),""))</x:f>
      </x:c>
      <x:c r="D64" s="73"/>
      <x:c r="E64" s="73"/>
      <x:c r="F64" s="71"/>
      <x:c r="G64" s="71"/>
      <x:c r="H64" s="71"/>
      <x:c r="I64" s="74"/>
      <x:c r="J64" s="74"/>
      <x:c r="K64" s="75" t="str">
        <x:f>IF(A64="","",SUMIF('PARTIDAS'!$A$11:$A$310,A64,'PARTIDAS'!$I$11:$I$310))</x:f>
      </x:c>
      <x:c r="L64" s="75" t="str">
        <x:f>IF(A64="","",ROUND(K64*IF(I64="",0,I64),2))</x:f>
      </x:c>
      <x:c r="M64" s="75" t="str">
        <x:f>IF(A64="","",K64-L64)</x:f>
      </x:c>
      <x:c r="N64" s="75" t="str">
        <x:f>IF(A64="","",ROUND(M64*IF(J64="",0,J64),2))</x:f>
      </x:c>
      <x:c r="O64" s="75" t="str">
        <x:f>IF(A64="","",M64+N64)</x:f>
      </x:c>
      <x:c r="P64" s="76" t="str">
        <x:f>IF(OR(A64="",E64=""),"",E64-'CONFIGURACIÓN'!$B$8)</x:f>
      </x:c>
      <x:c r="Q64" s="72" t="str">
        <x:f>IF(A64="","",IF(OR(H64="Aceptada",H64="Rechazada",H64="Retirada"),"Cerrada",IF(OR(H64="Vencida",AND(E64&lt;&gt;"",E64&lt;'CONFIGURACIÓN'!$B$8)),"Vencida",IF(E64="","Sin fecha",IF(E64&lt;='CONFIGURACIÓN'!$B$8+'CONFIGURACIÓN'!$B$10,"Próxima a vencer","Vigente")))))</x:f>
      </x:c>
      <x:c r="R64" s="73"/>
      <x:c r="S64" s="72" t="str">
        <x:f>IF(A64="","",IF(OR(H64="Aceptada",H64="Rechazada",H64="Vencida",H64="Retirada"),"No requerido",IF(R64="","Sin fecha",IF(R64&lt;'CONFIGURACIÓN'!$B$8,"Vencido",IF(R64='CONFIGURACIÓN'!$B$8,"Vence hoy",IF(R64&lt;='CONFIGURACIÓN'!$B$8+'CONFIGURACIÓN'!$B$11,"Próximo","Programado"))))))</x:f>
      </x:c>
      <x:c r="T64" s="68"/>
      <x:c r="U64" s="68"/>
      <x:c r="V64" s="68"/>
    </x:row>
    <x:row r="65">
      <x:c r="A65" s="68"/>
      <x:c r="B65" s="68"/>
      <x:c r="C65" s="70" t="str">
        <x:f>IF(B65="","",IFERROR(INDEX('CLIENTES'!$B$11:$B$110,MATCH(B65,'CLIENTES'!$A$11:$A$110,0)),""))</x:f>
      </x:c>
      <x:c r="D65" s="73"/>
      <x:c r="E65" s="73"/>
      <x:c r="F65" s="71"/>
      <x:c r="G65" s="71"/>
      <x:c r="H65" s="71"/>
      <x:c r="I65" s="74"/>
      <x:c r="J65" s="74"/>
      <x:c r="K65" s="75" t="str">
        <x:f>IF(A65="","",SUMIF('PARTIDAS'!$A$11:$A$310,A65,'PARTIDAS'!$I$11:$I$310))</x:f>
      </x:c>
      <x:c r="L65" s="75" t="str">
        <x:f>IF(A65="","",ROUND(K65*IF(I65="",0,I65),2))</x:f>
      </x:c>
      <x:c r="M65" s="75" t="str">
        <x:f>IF(A65="","",K65-L65)</x:f>
      </x:c>
      <x:c r="N65" s="75" t="str">
        <x:f>IF(A65="","",ROUND(M65*IF(J65="",0,J65),2))</x:f>
      </x:c>
      <x:c r="O65" s="75" t="str">
        <x:f>IF(A65="","",M65+N65)</x:f>
      </x:c>
      <x:c r="P65" s="76" t="str">
        <x:f>IF(OR(A65="",E65=""),"",E65-'CONFIGURACIÓN'!$B$8)</x:f>
      </x:c>
      <x:c r="Q65" s="72" t="str">
        <x:f>IF(A65="","",IF(OR(H65="Aceptada",H65="Rechazada",H65="Retirada"),"Cerrada",IF(OR(H65="Vencida",AND(E65&lt;&gt;"",E65&lt;'CONFIGURACIÓN'!$B$8)),"Vencida",IF(E65="","Sin fecha",IF(E65&lt;='CONFIGURACIÓN'!$B$8+'CONFIGURACIÓN'!$B$10,"Próxima a vencer","Vigente")))))</x:f>
      </x:c>
      <x:c r="R65" s="73"/>
      <x:c r="S65" s="72" t="str">
        <x:f>IF(A65="","",IF(OR(H65="Aceptada",H65="Rechazada",H65="Vencida",H65="Retirada"),"No requerido",IF(R65="","Sin fecha",IF(R65&lt;'CONFIGURACIÓN'!$B$8,"Vencido",IF(R65='CONFIGURACIÓN'!$B$8,"Vence hoy",IF(R65&lt;='CONFIGURACIÓN'!$B$8+'CONFIGURACIÓN'!$B$11,"Próximo","Programado"))))))</x:f>
      </x:c>
      <x:c r="T65" s="68"/>
      <x:c r="U65" s="68"/>
      <x:c r="V65" s="68"/>
    </x:row>
    <x:row r="66">
      <x:c r="A66" s="68"/>
      <x:c r="B66" s="68"/>
      <x:c r="C66" s="70" t="str">
        <x:f>IF(B66="","",IFERROR(INDEX('CLIENTES'!$B$11:$B$110,MATCH(B66,'CLIENTES'!$A$11:$A$110,0)),""))</x:f>
      </x:c>
      <x:c r="D66" s="73"/>
      <x:c r="E66" s="73"/>
      <x:c r="F66" s="71"/>
      <x:c r="G66" s="71"/>
      <x:c r="H66" s="71"/>
      <x:c r="I66" s="74"/>
      <x:c r="J66" s="74"/>
      <x:c r="K66" s="75" t="str">
        <x:f>IF(A66="","",SUMIF('PARTIDAS'!$A$11:$A$310,A66,'PARTIDAS'!$I$11:$I$310))</x:f>
      </x:c>
      <x:c r="L66" s="75" t="str">
        <x:f>IF(A66="","",ROUND(K66*IF(I66="",0,I66),2))</x:f>
      </x:c>
      <x:c r="M66" s="75" t="str">
        <x:f>IF(A66="","",K66-L66)</x:f>
      </x:c>
      <x:c r="N66" s="75" t="str">
        <x:f>IF(A66="","",ROUND(M66*IF(J66="",0,J66),2))</x:f>
      </x:c>
      <x:c r="O66" s="75" t="str">
        <x:f>IF(A66="","",M66+N66)</x:f>
      </x:c>
      <x:c r="P66" s="76" t="str">
        <x:f>IF(OR(A66="",E66=""),"",E66-'CONFIGURACIÓN'!$B$8)</x:f>
      </x:c>
      <x:c r="Q66" s="72" t="str">
        <x:f>IF(A66="","",IF(OR(H66="Aceptada",H66="Rechazada",H66="Retirada"),"Cerrada",IF(OR(H66="Vencida",AND(E66&lt;&gt;"",E66&lt;'CONFIGURACIÓN'!$B$8)),"Vencida",IF(E66="","Sin fecha",IF(E66&lt;='CONFIGURACIÓN'!$B$8+'CONFIGURACIÓN'!$B$10,"Próxima a vencer","Vigente")))))</x:f>
      </x:c>
      <x:c r="R66" s="73"/>
      <x:c r="S66" s="72" t="str">
        <x:f>IF(A66="","",IF(OR(H66="Aceptada",H66="Rechazada",H66="Vencida",H66="Retirada"),"No requerido",IF(R66="","Sin fecha",IF(R66&lt;'CONFIGURACIÓN'!$B$8,"Vencido",IF(R66='CONFIGURACIÓN'!$B$8,"Vence hoy",IF(R66&lt;='CONFIGURACIÓN'!$B$8+'CONFIGURACIÓN'!$B$11,"Próximo","Programado"))))))</x:f>
      </x:c>
      <x:c r="T66" s="68"/>
      <x:c r="U66" s="68"/>
      <x:c r="V66" s="68"/>
    </x:row>
    <x:row r="67">
      <x:c r="A67" s="68"/>
      <x:c r="B67" s="68"/>
      <x:c r="C67" s="70" t="str">
        <x:f>IF(B67="","",IFERROR(INDEX('CLIENTES'!$B$11:$B$110,MATCH(B67,'CLIENTES'!$A$11:$A$110,0)),""))</x:f>
      </x:c>
      <x:c r="D67" s="73"/>
      <x:c r="E67" s="73"/>
      <x:c r="F67" s="71"/>
      <x:c r="G67" s="71"/>
      <x:c r="H67" s="71"/>
      <x:c r="I67" s="74"/>
      <x:c r="J67" s="74"/>
      <x:c r="K67" s="75" t="str">
        <x:f>IF(A67="","",SUMIF('PARTIDAS'!$A$11:$A$310,A67,'PARTIDAS'!$I$11:$I$310))</x:f>
      </x:c>
      <x:c r="L67" s="75" t="str">
        <x:f>IF(A67="","",ROUND(K67*IF(I67="",0,I67),2))</x:f>
      </x:c>
      <x:c r="M67" s="75" t="str">
        <x:f>IF(A67="","",K67-L67)</x:f>
      </x:c>
      <x:c r="N67" s="75" t="str">
        <x:f>IF(A67="","",ROUND(M67*IF(J67="",0,J67),2))</x:f>
      </x:c>
      <x:c r="O67" s="75" t="str">
        <x:f>IF(A67="","",M67+N67)</x:f>
      </x:c>
      <x:c r="P67" s="76" t="str">
        <x:f>IF(OR(A67="",E67=""),"",E67-'CONFIGURACIÓN'!$B$8)</x:f>
      </x:c>
      <x:c r="Q67" s="72" t="str">
        <x:f>IF(A67="","",IF(OR(H67="Aceptada",H67="Rechazada",H67="Retirada"),"Cerrada",IF(OR(H67="Vencida",AND(E67&lt;&gt;"",E67&lt;'CONFIGURACIÓN'!$B$8)),"Vencida",IF(E67="","Sin fecha",IF(E67&lt;='CONFIGURACIÓN'!$B$8+'CONFIGURACIÓN'!$B$10,"Próxima a vencer","Vigente")))))</x:f>
      </x:c>
      <x:c r="R67" s="73"/>
      <x:c r="S67" s="72" t="str">
        <x:f>IF(A67="","",IF(OR(H67="Aceptada",H67="Rechazada",H67="Vencida",H67="Retirada"),"No requerido",IF(R67="","Sin fecha",IF(R67&lt;'CONFIGURACIÓN'!$B$8,"Vencido",IF(R67='CONFIGURACIÓN'!$B$8,"Vence hoy",IF(R67&lt;='CONFIGURACIÓN'!$B$8+'CONFIGURACIÓN'!$B$11,"Próximo","Programado"))))))</x:f>
      </x:c>
      <x:c r="T67" s="68"/>
      <x:c r="U67" s="68"/>
      <x:c r="V67" s="68"/>
    </x:row>
    <x:row r="68">
      <x:c r="A68" s="68"/>
      <x:c r="B68" s="68"/>
      <x:c r="C68" s="70" t="str">
        <x:f>IF(B68="","",IFERROR(INDEX('CLIENTES'!$B$11:$B$110,MATCH(B68,'CLIENTES'!$A$11:$A$110,0)),""))</x:f>
      </x:c>
      <x:c r="D68" s="73"/>
      <x:c r="E68" s="73"/>
      <x:c r="F68" s="71"/>
      <x:c r="G68" s="71"/>
      <x:c r="H68" s="71"/>
      <x:c r="I68" s="74"/>
      <x:c r="J68" s="74"/>
      <x:c r="K68" s="75" t="str">
        <x:f>IF(A68="","",SUMIF('PARTIDAS'!$A$11:$A$310,A68,'PARTIDAS'!$I$11:$I$310))</x:f>
      </x:c>
      <x:c r="L68" s="75" t="str">
        <x:f>IF(A68="","",ROUND(K68*IF(I68="",0,I68),2))</x:f>
      </x:c>
      <x:c r="M68" s="75" t="str">
        <x:f>IF(A68="","",K68-L68)</x:f>
      </x:c>
      <x:c r="N68" s="75" t="str">
        <x:f>IF(A68="","",ROUND(M68*IF(J68="",0,J68),2))</x:f>
      </x:c>
      <x:c r="O68" s="75" t="str">
        <x:f>IF(A68="","",M68+N68)</x:f>
      </x:c>
      <x:c r="P68" s="76" t="str">
        <x:f>IF(OR(A68="",E68=""),"",E68-'CONFIGURACIÓN'!$B$8)</x:f>
      </x:c>
      <x:c r="Q68" s="72" t="str">
        <x:f>IF(A68="","",IF(OR(H68="Aceptada",H68="Rechazada",H68="Retirada"),"Cerrada",IF(OR(H68="Vencida",AND(E68&lt;&gt;"",E68&lt;'CONFIGURACIÓN'!$B$8)),"Vencida",IF(E68="","Sin fecha",IF(E68&lt;='CONFIGURACIÓN'!$B$8+'CONFIGURACIÓN'!$B$10,"Próxima a vencer","Vigente")))))</x:f>
      </x:c>
      <x:c r="R68" s="73"/>
      <x:c r="S68" s="72" t="str">
        <x:f>IF(A68="","",IF(OR(H68="Aceptada",H68="Rechazada",H68="Vencida",H68="Retirada"),"No requerido",IF(R68="","Sin fecha",IF(R68&lt;'CONFIGURACIÓN'!$B$8,"Vencido",IF(R68='CONFIGURACIÓN'!$B$8,"Vence hoy",IF(R68&lt;='CONFIGURACIÓN'!$B$8+'CONFIGURACIÓN'!$B$11,"Próximo","Programado"))))))</x:f>
      </x:c>
      <x:c r="T68" s="68"/>
      <x:c r="U68" s="68"/>
      <x:c r="V68" s="68"/>
    </x:row>
    <x:row r="69">
      <x:c r="A69" s="68"/>
      <x:c r="B69" s="68"/>
      <x:c r="C69" s="70" t="str">
        <x:f>IF(B69="","",IFERROR(INDEX('CLIENTES'!$B$11:$B$110,MATCH(B69,'CLIENTES'!$A$11:$A$110,0)),""))</x:f>
      </x:c>
      <x:c r="D69" s="73"/>
      <x:c r="E69" s="73"/>
      <x:c r="F69" s="71"/>
      <x:c r="G69" s="71"/>
      <x:c r="H69" s="71"/>
      <x:c r="I69" s="74"/>
      <x:c r="J69" s="74"/>
      <x:c r="K69" s="75" t="str">
        <x:f>IF(A69="","",SUMIF('PARTIDAS'!$A$11:$A$310,A69,'PARTIDAS'!$I$11:$I$310))</x:f>
      </x:c>
      <x:c r="L69" s="75" t="str">
        <x:f>IF(A69="","",ROUND(K69*IF(I69="",0,I69),2))</x:f>
      </x:c>
      <x:c r="M69" s="75" t="str">
        <x:f>IF(A69="","",K69-L69)</x:f>
      </x:c>
      <x:c r="N69" s="75" t="str">
        <x:f>IF(A69="","",ROUND(M69*IF(J69="",0,J69),2))</x:f>
      </x:c>
      <x:c r="O69" s="75" t="str">
        <x:f>IF(A69="","",M69+N69)</x:f>
      </x:c>
      <x:c r="P69" s="76" t="str">
        <x:f>IF(OR(A69="",E69=""),"",E69-'CONFIGURACIÓN'!$B$8)</x:f>
      </x:c>
      <x:c r="Q69" s="72" t="str">
        <x:f>IF(A69="","",IF(OR(H69="Aceptada",H69="Rechazada",H69="Retirada"),"Cerrada",IF(OR(H69="Vencida",AND(E69&lt;&gt;"",E69&lt;'CONFIGURACIÓN'!$B$8)),"Vencida",IF(E69="","Sin fecha",IF(E69&lt;='CONFIGURACIÓN'!$B$8+'CONFIGURACIÓN'!$B$10,"Próxima a vencer","Vigente")))))</x:f>
      </x:c>
      <x:c r="R69" s="73"/>
      <x:c r="S69" s="72" t="str">
        <x:f>IF(A69="","",IF(OR(H69="Aceptada",H69="Rechazada",H69="Vencida",H69="Retirada"),"No requerido",IF(R69="","Sin fecha",IF(R69&lt;'CONFIGURACIÓN'!$B$8,"Vencido",IF(R69='CONFIGURACIÓN'!$B$8,"Vence hoy",IF(R69&lt;='CONFIGURACIÓN'!$B$8+'CONFIGURACIÓN'!$B$11,"Próximo","Programado"))))))</x:f>
      </x:c>
      <x:c r="T69" s="68"/>
      <x:c r="U69" s="68"/>
      <x:c r="V69" s="68"/>
    </x:row>
    <x:row r="70">
      <x:c r="A70" s="68"/>
      <x:c r="B70" s="68"/>
      <x:c r="C70" s="70" t="str">
        <x:f>IF(B70="","",IFERROR(INDEX('CLIENTES'!$B$11:$B$110,MATCH(B70,'CLIENTES'!$A$11:$A$110,0)),""))</x:f>
      </x:c>
      <x:c r="D70" s="73"/>
      <x:c r="E70" s="73"/>
      <x:c r="F70" s="71"/>
      <x:c r="G70" s="71"/>
      <x:c r="H70" s="71"/>
      <x:c r="I70" s="74"/>
      <x:c r="J70" s="74"/>
      <x:c r="K70" s="75" t="str">
        <x:f>IF(A70="","",SUMIF('PARTIDAS'!$A$11:$A$310,A70,'PARTIDAS'!$I$11:$I$310))</x:f>
      </x:c>
      <x:c r="L70" s="75" t="str">
        <x:f>IF(A70="","",ROUND(K70*IF(I70="",0,I70),2))</x:f>
      </x:c>
      <x:c r="M70" s="75" t="str">
        <x:f>IF(A70="","",K70-L70)</x:f>
      </x:c>
      <x:c r="N70" s="75" t="str">
        <x:f>IF(A70="","",ROUND(M70*IF(J70="",0,J70),2))</x:f>
      </x:c>
      <x:c r="O70" s="75" t="str">
        <x:f>IF(A70="","",M70+N70)</x:f>
      </x:c>
      <x:c r="P70" s="76" t="str">
        <x:f>IF(OR(A70="",E70=""),"",E70-'CONFIGURACIÓN'!$B$8)</x:f>
      </x:c>
      <x:c r="Q70" s="72" t="str">
        <x:f>IF(A70="","",IF(OR(H70="Aceptada",H70="Rechazada",H70="Retirada"),"Cerrada",IF(OR(H70="Vencida",AND(E70&lt;&gt;"",E70&lt;'CONFIGURACIÓN'!$B$8)),"Vencida",IF(E70="","Sin fecha",IF(E70&lt;='CONFIGURACIÓN'!$B$8+'CONFIGURACIÓN'!$B$10,"Próxima a vencer","Vigente")))))</x:f>
      </x:c>
      <x:c r="R70" s="73"/>
      <x:c r="S70" s="72" t="str">
        <x:f>IF(A70="","",IF(OR(H70="Aceptada",H70="Rechazada",H70="Vencida",H70="Retirada"),"No requerido",IF(R70="","Sin fecha",IF(R70&lt;'CONFIGURACIÓN'!$B$8,"Vencido",IF(R70='CONFIGURACIÓN'!$B$8,"Vence hoy",IF(R70&lt;='CONFIGURACIÓN'!$B$8+'CONFIGURACIÓN'!$B$11,"Próximo","Programado"))))))</x:f>
      </x:c>
      <x:c r="T70" s="68"/>
      <x:c r="U70" s="68"/>
      <x:c r="V70" s="68"/>
    </x:row>
    <x:row r="71">
      <x:c r="A71" s="68"/>
      <x:c r="B71" s="68"/>
      <x:c r="C71" s="70" t="str">
        <x:f>IF(B71="","",IFERROR(INDEX('CLIENTES'!$B$11:$B$110,MATCH(B71,'CLIENTES'!$A$11:$A$110,0)),""))</x:f>
      </x:c>
      <x:c r="D71" s="73"/>
      <x:c r="E71" s="73"/>
      <x:c r="F71" s="71"/>
      <x:c r="G71" s="71"/>
      <x:c r="H71" s="71"/>
      <x:c r="I71" s="74"/>
      <x:c r="J71" s="74"/>
      <x:c r="K71" s="75" t="str">
        <x:f>IF(A71="","",SUMIF('PARTIDAS'!$A$11:$A$310,A71,'PARTIDAS'!$I$11:$I$310))</x:f>
      </x:c>
      <x:c r="L71" s="75" t="str">
        <x:f>IF(A71="","",ROUND(K71*IF(I71="",0,I71),2))</x:f>
      </x:c>
      <x:c r="M71" s="75" t="str">
        <x:f>IF(A71="","",K71-L71)</x:f>
      </x:c>
      <x:c r="N71" s="75" t="str">
        <x:f>IF(A71="","",ROUND(M71*IF(J71="",0,J71),2))</x:f>
      </x:c>
      <x:c r="O71" s="75" t="str">
        <x:f>IF(A71="","",M71+N71)</x:f>
      </x:c>
      <x:c r="P71" s="76" t="str">
        <x:f>IF(OR(A71="",E71=""),"",E71-'CONFIGURACIÓN'!$B$8)</x:f>
      </x:c>
      <x:c r="Q71" s="72" t="str">
        <x:f>IF(A71="","",IF(OR(H71="Aceptada",H71="Rechazada",H71="Retirada"),"Cerrada",IF(OR(H71="Vencida",AND(E71&lt;&gt;"",E71&lt;'CONFIGURACIÓN'!$B$8)),"Vencida",IF(E71="","Sin fecha",IF(E71&lt;='CONFIGURACIÓN'!$B$8+'CONFIGURACIÓN'!$B$10,"Próxima a vencer","Vigente")))))</x:f>
      </x:c>
      <x:c r="R71" s="73"/>
      <x:c r="S71" s="72" t="str">
        <x:f>IF(A71="","",IF(OR(H71="Aceptada",H71="Rechazada",H71="Vencida",H71="Retirada"),"No requerido",IF(R71="","Sin fecha",IF(R71&lt;'CONFIGURACIÓN'!$B$8,"Vencido",IF(R71='CONFIGURACIÓN'!$B$8,"Vence hoy",IF(R71&lt;='CONFIGURACIÓN'!$B$8+'CONFIGURACIÓN'!$B$11,"Próximo","Programado"))))))</x:f>
      </x:c>
      <x:c r="T71" s="68"/>
      <x:c r="U71" s="68"/>
      <x:c r="V71" s="68"/>
    </x:row>
    <x:row r="72">
      <x:c r="A72" s="68"/>
      <x:c r="B72" s="68"/>
      <x:c r="C72" s="70" t="str">
        <x:f>IF(B72="","",IFERROR(INDEX('CLIENTES'!$B$11:$B$110,MATCH(B72,'CLIENTES'!$A$11:$A$110,0)),""))</x:f>
      </x:c>
      <x:c r="D72" s="73"/>
      <x:c r="E72" s="73"/>
      <x:c r="F72" s="71"/>
      <x:c r="G72" s="71"/>
      <x:c r="H72" s="71"/>
      <x:c r="I72" s="74"/>
      <x:c r="J72" s="74"/>
      <x:c r="K72" s="75" t="str">
        <x:f>IF(A72="","",SUMIF('PARTIDAS'!$A$11:$A$310,A72,'PARTIDAS'!$I$11:$I$310))</x:f>
      </x:c>
      <x:c r="L72" s="75" t="str">
        <x:f>IF(A72="","",ROUND(K72*IF(I72="",0,I72),2))</x:f>
      </x:c>
      <x:c r="M72" s="75" t="str">
        <x:f>IF(A72="","",K72-L72)</x:f>
      </x:c>
      <x:c r="N72" s="75" t="str">
        <x:f>IF(A72="","",ROUND(M72*IF(J72="",0,J72),2))</x:f>
      </x:c>
      <x:c r="O72" s="75" t="str">
        <x:f>IF(A72="","",M72+N72)</x:f>
      </x:c>
      <x:c r="P72" s="76" t="str">
        <x:f>IF(OR(A72="",E72=""),"",E72-'CONFIGURACIÓN'!$B$8)</x:f>
      </x:c>
      <x:c r="Q72" s="72" t="str">
        <x:f>IF(A72="","",IF(OR(H72="Aceptada",H72="Rechazada",H72="Retirada"),"Cerrada",IF(OR(H72="Vencida",AND(E72&lt;&gt;"",E72&lt;'CONFIGURACIÓN'!$B$8)),"Vencida",IF(E72="","Sin fecha",IF(E72&lt;='CONFIGURACIÓN'!$B$8+'CONFIGURACIÓN'!$B$10,"Próxima a vencer","Vigente")))))</x:f>
      </x:c>
      <x:c r="R72" s="73"/>
      <x:c r="S72" s="72" t="str">
        <x:f>IF(A72="","",IF(OR(H72="Aceptada",H72="Rechazada",H72="Vencida",H72="Retirada"),"No requerido",IF(R72="","Sin fecha",IF(R72&lt;'CONFIGURACIÓN'!$B$8,"Vencido",IF(R72='CONFIGURACIÓN'!$B$8,"Vence hoy",IF(R72&lt;='CONFIGURACIÓN'!$B$8+'CONFIGURACIÓN'!$B$11,"Próximo","Programado"))))))</x:f>
      </x:c>
      <x:c r="T72" s="68"/>
      <x:c r="U72" s="68"/>
      <x:c r="V72" s="68"/>
    </x:row>
    <x:row r="73">
      <x:c r="A73" s="68"/>
      <x:c r="B73" s="68"/>
      <x:c r="C73" s="70" t="str">
        <x:f>IF(B73="","",IFERROR(INDEX('CLIENTES'!$B$11:$B$110,MATCH(B73,'CLIENTES'!$A$11:$A$110,0)),""))</x:f>
      </x:c>
      <x:c r="D73" s="73"/>
      <x:c r="E73" s="73"/>
      <x:c r="F73" s="71"/>
      <x:c r="G73" s="71"/>
      <x:c r="H73" s="71"/>
      <x:c r="I73" s="74"/>
      <x:c r="J73" s="74"/>
      <x:c r="K73" s="75" t="str">
        <x:f>IF(A73="","",SUMIF('PARTIDAS'!$A$11:$A$310,A73,'PARTIDAS'!$I$11:$I$310))</x:f>
      </x:c>
      <x:c r="L73" s="75" t="str">
        <x:f>IF(A73="","",ROUND(K73*IF(I73="",0,I73),2))</x:f>
      </x:c>
      <x:c r="M73" s="75" t="str">
        <x:f>IF(A73="","",K73-L73)</x:f>
      </x:c>
      <x:c r="N73" s="75" t="str">
        <x:f>IF(A73="","",ROUND(M73*IF(J73="",0,J73),2))</x:f>
      </x:c>
      <x:c r="O73" s="75" t="str">
        <x:f>IF(A73="","",M73+N73)</x:f>
      </x:c>
      <x:c r="P73" s="76" t="str">
        <x:f>IF(OR(A73="",E73=""),"",E73-'CONFIGURACIÓN'!$B$8)</x:f>
      </x:c>
      <x:c r="Q73" s="72" t="str">
        <x:f>IF(A73="","",IF(OR(H73="Aceptada",H73="Rechazada",H73="Retirada"),"Cerrada",IF(OR(H73="Vencida",AND(E73&lt;&gt;"",E73&lt;'CONFIGURACIÓN'!$B$8)),"Vencida",IF(E73="","Sin fecha",IF(E73&lt;='CONFIGURACIÓN'!$B$8+'CONFIGURACIÓN'!$B$10,"Próxima a vencer","Vigente")))))</x:f>
      </x:c>
      <x:c r="R73" s="73"/>
      <x:c r="S73" s="72" t="str">
        <x:f>IF(A73="","",IF(OR(H73="Aceptada",H73="Rechazada",H73="Vencida",H73="Retirada"),"No requerido",IF(R73="","Sin fecha",IF(R73&lt;'CONFIGURACIÓN'!$B$8,"Vencido",IF(R73='CONFIGURACIÓN'!$B$8,"Vence hoy",IF(R73&lt;='CONFIGURACIÓN'!$B$8+'CONFIGURACIÓN'!$B$11,"Próximo","Programado"))))))</x:f>
      </x:c>
      <x:c r="T73" s="68"/>
      <x:c r="U73" s="68"/>
      <x:c r="V73" s="68"/>
    </x:row>
    <x:row r="74">
      <x:c r="A74" s="68"/>
      <x:c r="B74" s="68"/>
      <x:c r="C74" s="70" t="str">
        <x:f>IF(B74="","",IFERROR(INDEX('CLIENTES'!$B$11:$B$110,MATCH(B74,'CLIENTES'!$A$11:$A$110,0)),""))</x:f>
      </x:c>
      <x:c r="D74" s="73"/>
      <x:c r="E74" s="73"/>
      <x:c r="F74" s="71"/>
      <x:c r="G74" s="71"/>
      <x:c r="H74" s="71"/>
      <x:c r="I74" s="74"/>
      <x:c r="J74" s="74"/>
      <x:c r="K74" s="75" t="str">
        <x:f>IF(A74="","",SUMIF('PARTIDAS'!$A$11:$A$310,A74,'PARTIDAS'!$I$11:$I$310))</x:f>
      </x:c>
      <x:c r="L74" s="75" t="str">
        <x:f>IF(A74="","",ROUND(K74*IF(I74="",0,I74),2))</x:f>
      </x:c>
      <x:c r="M74" s="75" t="str">
        <x:f>IF(A74="","",K74-L74)</x:f>
      </x:c>
      <x:c r="N74" s="75" t="str">
        <x:f>IF(A74="","",ROUND(M74*IF(J74="",0,J74),2))</x:f>
      </x:c>
      <x:c r="O74" s="75" t="str">
        <x:f>IF(A74="","",M74+N74)</x:f>
      </x:c>
      <x:c r="P74" s="76" t="str">
        <x:f>IF(OR(A74="",E74=""),"",E74-'CONFIGURACIÓN'!$B$8)</x:f>
      </x:c>
      <x:c r="Q74" s="72" t="str">
        <x:f>IF(A74="","",IF(OR(H74="Aceptada",H74="Rechazada",H74="Retirada"),"Cerrada",IF(OR(H74="Vencida",AND(E74&lt;&gt;"",E74&lt;'CONFIGURACIÓN'!$B$8)),"Vencida",IF(E74="","Sin fecha",IF(E74&lt;='CONFIGURACIÓN'!$B$8+'CONFIGURACIÓN'!$B$10,"Próxima a vencer","Vigente")))))</x:f>
      </x:c>
      <x:c r="R74" s="73"/>
      <x:c r="S74" s="72" t="str">
        <x:f>IF(A74="","",IF(OR(H74="Aceptada",H74="Rechazada",H74="Vencida",H74="Retirada"),"No requerido",IF(R74="","Sin fecha",IF(R74&lt;'CONFIGURACIÓN'!$B$8,"Vencido",IF(R74='CONFIGURACIÓN'!$B$8,"Vence hoy",IF(R74&lt;='CONFIGURACIÓN'!$B$8+'CONFIGURACIÓN'!$B$11,"Próximo","Programado"))))))</x:f>
      </x:c>
      <x:c r="T74" s="68"/>
      <x:c r="U74" s="68"/>
      <x:c r="V74" s="68"/>
    </x:row>
    <x:row r="75">
      <x:c r="A75" s="68"/>
      <x:c r="B75" s="68"/>
      <x:c r="C75" s="70" t="str">
        <x:f>IF(B75="","",IFERROR(INDEX('CLIENTES'!$B$11:$B$110,MATCH(B75,'CLIENTES'!$A$11:$A$110,0)),""))</x:f>
      </x:c>
      <x:c r="D75" s="73"/>
      <x:c r="E75" s="73"/>
      <x:c r="F75" s="71"/>
      <x:c r="G75" s="71"/>
      <x:c r="H75" s="71"/>
      <x:c r="I75" s="74"/>
      <x:c r="J75" s="74"/>
      <x:c r="K75" s="75" t="str">
        <x:f>IF(A75="","",SUMIF('PARTIDAS'!$A$11:$A$310,A75,'PARTIDAS'!$I$11:$I$310))</x:f>
      </x:c>
      <x:c r="L75" s="75" t="str">
        <x:f>IF(A75="","",ROUND(K75*IF(I75="",0,I75),2))</x:f>
      </x:c>
      <x:c r="M75" s="75" t="str">
        <x:f>IF(A75="","",K75-L75)</x:f>
      </x:c>
      <x:c r="N75" s="75" t="str">
        <x:f>IF(A75="","",ROUND(M75*IF(J75="",0,J75),2))</x:f>
      </x:c>
      <x:c r="O75" s="75" t="str">
        <x:f>IF(A75="","",M75+N75)</x:f>
      </x:c>
      <x:c r="P75" s="76" t="str">
        <x:f>IF(OR(A75="",E75=""),"",E75-'CONFIGURACIÓN'!$B$8)</x:f>
      </x:c>
      <x:c r="Q75" s="72" t="str">
        <x:f>IF(A75="","",IF(OR(H75="Aceptada",H75="Rechazada",H75="Retirada"),"Cerrada",IF(OR(H75="Vencida",AND(E75&lt;&gt;"",E75&lt;'CONFIGURACIÓN'!$B$8)),"Vencida",IF(E75="","Sin fecha",IF(E75&lt;='CONFIGURACIÓN'!$B$8+'CONFIGURACIÓN'!$B$10,"Próxima a vencer","Vigente")))))</x:f>
      </x:c>
      <x:c r="R75" s="73"/>
      <x:c r="S75" s="72" t="str">
        <x:f>IF(A75="","",IF(OR(H75="Aceptada",H75="Rechazada",H75="Vencida",H75="Retirada"),"No requerido",IF(R75="","Sin fecha",IF(R75&lt;'CONFIGURACIÓN'!$B$8,"Vencido",IF(R75='CONFIGURACIÓN'!$B$8,"Vence hoy",IF(R75&lt;='CONFIGURACIÓN'!$B$8+'CONFIGURACIÓN'!$B$11,"Próximo","Programado"))))))</x:f>
      </x:c>
      <x:c r="T75" s="68"/>
      <x:c r="U75" s="68"/>
      <x:c r="V75" s="68"/>
    </x:row>
    <x:row r="76">
      <x:c r="A76" s="68"/>
      <x:c r="B76" s="68"/>
      <x:c r="C76" s="70" t="str">
        <x:f>IF(B76="","",IFERROR(INDEX('CLIENTES'!$B$11:$B$110,MATCH(B76,'CLIENTES'!$A$11:$A$110,0)),""))</x:f>
      </x:c>
      <x:c r="D76" s="73"/>
      <x:c r="E76" s="73"/>
      <x:c r="F76" s="71"/>
      <x:c r="G76" s="71"/>
      <x:c r="H76" s="71"/>
      <x:c r="I76" s="74"/>
      <x:c r="J76" s="74"/>
      <x:c r="K76" s="75" t="str">
        <x:f>IF(A76="","",SUMIF('PARTIDAS'!$A$11:$A$310,A76,'PARTIDAS'!$I$11:$I$310))</x:f>
      </x:c>
      <x:c r="L76" s="75" t="str">
        <x:f>IF(A76="","",ROUND(K76*IF(I76="",0,I76),2))</x:f>
      </x:c>
      <x:c r="M76" s="75" t="str">
        <x:f>IF(A76="","",K76-L76)</x:f>
      </x:c>
      <x:c r="N76" s="75" t="str">
        <x:f>IF(A76="","",ROUND(M76*IF(J76="",0,J76),2))</x:f>
      </x:c>
      <x:c r="O76" s="75" t="str">
        <x:f>IF(A76="","",M76+N76)</x:f>
      </x:c>
      <x:c r="P76" s="76" t="str">
        <x:f>IF(OR(A76="",E76=""),"",E76-'CONFIGURACIÓN'!$B$8)</x:f>
      </x:c>
      <x:c r="Q76" s="72" t="str">
        <x:f>IF(A76="","",IF(OR(H76="Aceptada",H76="Rechazada",H76="Retirada"),"Cerrada",IF(OR(H76="Vencida",AND(E76&lt;&gt;"",E76&lt;'CONFIGURACIÓN'!$B$8)),"Vencida",IF(E76="","Sin fecha",IF(E76&lt;='CONFIGURACIÓN'!$B$8+'CONFIGURACIÓN'!$B$10,"Próxima a vencer","Vigente")))))</x:f>
      </x:c>
      <x:c r="R76" s="73"/>
      <x:c r="S76" s="72" t="str">
        <x:f>IF(A76="","",IF(OR(H76="Aceptada",H76="Rechazada",H76="Vencida",H76="Retirada"),"No requerido",IF(R76="","Sin fecha",IF(R76&lt;'CONFIGURACIÓN'!$B$8,"Vencido",IF(R76='CONFIGURACIÓN'!$B$8,"Vence hoy",IF(R76&lt;='CONFIGURACIÓN'!$B$8+'CONFIGURACIÓN'!$B$11,"Próximo","Programado"))))))</x:f>
      </x:c>
      <x:c r="T76" s="68"/>
      <x:c r="U76" s="68"/>
      <x:c r="V76" s="68"/>
    </x:row>
    <x:row r="77">
      <x:c r="A77" s="68"/>
      <x:c r="B77" s="68"/>
      <x:c r="C77" s="70" t="str">
        <x:f>IF(B77="","",IFERROR(INDEX('CLIENTES'!$B$11:$B$110,MATCH(B77,'CLIENTES'!$A$11:$A$110,0)),""))</x:f>
      </x:c>
      <x:c r="D77" s="73"/>
      <x:c r="E77" s="73"/>
      <x:c r="F77" s="71"/>
      <x:c r="G77" s="71"/>
      <x:c r="H77" s="71"/>
      <x:c r="I77" s="74"/>
      <x:c r="J77" s="74"/>
      <x:c r="K77" s="75" t="str">
        <x:f>IF(A77="","",SUMIF('PARTIDAS'!$A$11:$A$310,A77,'PARTIDAS'!$I$11:$I$310))</x:f>
      </x:c>
      <x:c r="L77" s="75" t="str">
        <x:f>IF(A77="","",ROUND(K77*IF(I77="",0,I77),2))</x:f>
      </x:c>
      <x:c r="M77" s="75" t="str">
        <x:f>IF(A77="","",K77-L77)</x:f>
      </x:c>
      <x:c r="N77" s="75" t="str">
        <x:f>IF(A77="","",ROUND(M77*IF(J77="",0,J77),2))</x:f>
      </x:c>
      <x:c r="O77" s="75" t="str">
        <x:f>IF(A77="","",M77+N77)</x:f>
      </x:c>
      <x:c r="P77" s="76" t="str">
        <x:f>IF(OR(A77="",E77=""),"",E77-'CONFIGURACIÓN'!$B$8)</x:f>
      </x:c>
      <x:c r="Q77" s="72" t="str">
        <x:f>IF(A77="","",IF(OR(H77="Aceptada",H77="Rechazada",H77="Retirada"),"Cerrada",IF(OR(H77="Vencida",AND(E77&lt;&gt;"",E77&lt;'CONFIGURACIÓN'!$B$8)),"Vencida",IF(E77="","Sin fecha",IF(E77&lt;='CONFIGURACIÓN'!$B$8+'CONFIGURACIÓN'!$B$10,"Próxima a vencer","Vigente")))))</x:f>
      </x:c>
      <x:c r="R77" s="73"/>
      <x:c r="S77" s="72" t="str">
        <x:f>IF(A77="","",IF(OR(H77="Aceptada",H77="Rechazada",H77="Vencida",H77="Retirada"),"No requerido",IF(R77="","Sin fecha",IF(R77&lt;'CONFIGURACIÓN'!$B$8,"Vencido",IF(R77='CONFIGURACIÓN'!$B$8,"Vence hoy",IF(R77&lt;='CONFIGURACIÓN'!$B$8+'CONFIGURACIÓN'!$B$11,"Próximo","Programado"))))))</x:f>
      </x:c>
      <x:c r="T77" s="68"/>
      <x:c r="U77" s="68"/>
      <x:c r="V77" s="68"/>
    </x:row>
    <x:row r="78">
      <x:c r="A78" s="68"/>
      <x:c r="B78" s="68"/>
      <x:c r="C78" s="70" t="str">
        <x:f>IF(B78="","",IFERROR(INDEX('CLIENTES'!$B$11:$B$110,MATCH(B78,'CLIENTES'!$A$11:$A$110,0)),""))</x:f>
      </x:c>
      <x:c r="D78" s="73"/>
      <x:c r="E78" s="73"/>
      <x:c r="F78" s="71"/>
      <x:c r="G78" s="71"/>
      <x:c r="H78" s="71"/>
      <x:c r="I78" s="74"/>
      <x:c r="J78" s="74"/>
      <x:c r="K78" s="75" t="str">
        <x:f>IF(A78="","",SUMIF('PARTIDAS'!$A$11:$A$310,A78,'PARTIDAS'!$I$11:$I$310))</x:f>
      </x:c>
      <x:c r="L78" s="75" t="str">
        <x:f>IF(A78="","",ROUND(K78*IF(I78="",0,I78),2))</x:f>
      </x:c>
      <x:c r="M78" s="75" t="str">
        <x:f>IF(A78="","",K78-L78)</x:f>
      </x:c>
      <x:c r="N78" s="75" t="str">
        <x:f>IF(A78="","",ROUND(M78*IF(J78="",0,J78),2))</x:f>
      </x:c>
      <x:c r="O78" s="75" t="str">
        <x:f>IF(A78="","",M78+N78)</x:f>
      </x:c>
      <x:c r="P78" s="76" t="str">
        <x:f>IF(OR(A78="",E78=""),"",E78-'CONFIGURACIÓN'!$B$8)</x:f>
      </x:c>
      <x:c r="Q78" s="72" t="str">
        <x:f>IF(A78="","",IF(OR(H78="Aceptada",H78="Rechazada",H78="Retirada"),"Cerrada",IF(OR(H78="Vencida",AND(E78&lt;&gt;"",E78&lt;'CONFIGURACIÓN'!$B$8)),"Vencida",IF(E78="","Sin fecha",IF(E78&lt;='CONFIGURACIÓN'!$B$8+'CONFIGURACIÓN'!$B$10,"Próxima a vencer","Vigente")))))</x:f>
      </x:c>
      <x:c r="R78" s="73"/>
      <x:c r="S78" s="72" t="str">
        <x:f>IF(A78="","",IF(OR(H78="Aceptada",H78="Rechazada",H78="Vencida",H78="Retirada"),"No requerido",IF(R78="","Sin fecha",IF(R78&lt;'CONFIGURACIÓN'!$B$8,"Vencido",IF(R78='CONFIGURACIÓN'!$B$8,"Vence hoy",IF(R78&lt;='CONFIGURACIÓN'!$B$8+'CONFIGURACIÓN'!$B$11,"Próximo","Programado"))))))</x:f>
      </x:c>
      <x:c r="T78" s="68"/>
      <x:c r="U78" s="68"/>
      <x:c r="V78" s="68"/>
    </x:row>
    <x:row r="79">
      <x:c r="A79" s="68"/>
      <x:c r="B79" s="68"/>
      <x:c r="C79" s="70" t="str">
        <x:f>IF(B79="","",IFERROR(INDEX('CLIENTES'!$B$11:$B$110,MATCH(B79,'CLIENTES'!$A$11:$A$110,0)),""))</x:f>
      </x:c>
      <x:c r="D79" s="73"/>
      <x:c r="E79" s="73"/>
      <x:c r="F79" s="71"/>
      <x:c r="G79" s="71"/>
      <x:c r="H79" s="71"/>
      <x:c r="I79" s="74"/>
      <x:c r="J79" s="74"/>
      <x:c r="K79" s="75" t="str">
        <x:f>IF(A79="","",SUMIF('PARTIDAS'!$A$11:$A$310,A79,'PARTIDAS'!$I$11:$I$310))</x:f>
      </x:c>
      <x:c r="L79" s="75" t="str">
        <x:f>IF(A79="","",ROUND(K79*IF(I79="",0,I79),2))</x:f>
      </x:c>
      <x:c r="M79" s="75" t="str">
        <x:f>IF(A79="","",K79-L79)</x:f>
      </x:c>
      <x:c r="N79" s="75" t="str">
        <x:f>IF(A79="","",ROUND(M79*IF(J79="",0,J79),2))</x:f>
      </x:c>
      <x:c r="O79" s="75" t="str">
        <x:f>IF(A79="","",M79+N79)</x:f>
      </x:c>
      <x:c r="P79" s="76" t="str">
        <x:f>IF(OR(A79="",E79=""),"",E79-'CONFIGURACIÓN'!$B$8)</x:f>
      </x:c>
      <x:c r="Q79" s="72" t="str">
        <x:f>IF(A79="","",IF(OR(H79="Aceptada",H79="Rechazada",H79="Retirada"),"Cerrada",IF(OR(H79="Vencida",AND(E79&lt;&gt;"",E79&lt;'CONFIGURACIÓN'!$B$8)),"Vencida",IF(E79="","Sin fecha",IF(E79&lt;='CONFIGURACIÓN'!$B$8+'CONFIGURACIÓN'!$B$10,"Próxima a vencer","Vigente")))))</x:f>
      </x:c>
      <x:c r="R79" s="73"/>
      <x:c r="S79" s="72" t="str">
        <x:f>IF(A79="","",IF(OR(H79="Aceptada",H79="Rechazada",H79="Vencida",H79="Retirada"),"No requerido",IF(R79="","Sin fecha",IF(R79&lt;'CONFIGURACIÓN'!$B$8,"Vencido",IF(R79='CONFIGURACIÓN'!$B$8,"Vence hoy",IF(R79&lt;='CONFIGURACIÓN'!$B$8+'CONFIGURACIÓN'!$B$11,"Próximo","Programado"))))))</x:f>
      </x:c>
      <x:c r="T79" s="68"/>
      <x:c r="U79" s="68"/>
      <x:c r="V79" s="68"/>
    </x:row>
    <x:row r="80">
      <x:c r="A80" s="68"/>
      <x:c r="B80" s="68"/>
      <x:c r="C80" s="70" t="str">
        <x:f>IF(B80="","",IFERROR(INDEX('CLIENTES'!$B$11:$B$110,MATCH(B80,'CLIENTES'!$A$11:$A$110,0)),""))</x:f>
      </x:c>
      <x:c r="D80" s="73"/>
      <x:c r="E80" s="73"/>
      <x:c r="F80" s="71"/>
      <x:c r="G80" s="71"/>
      <x:c r="H80" s="71"/>
      <x:c r="I80" s="74"/>
      <x:c r="J80" s="74"/>
      <x:c r="K80" s="75" t="str">
        <x:f>IF(A80="","",SUMIF('PARTIDAS'!$A$11:$A$310,A80,'PARTIDAS'!$I$11:$I$310))</x:f>
      </x:c>
      <x:c r="L80" s="75" t="str">
        <x:f>IF(A80="","",ROUND(K80*IF(I80="",0,I80),2))</x:f>
      </x:c>
      <x:c r="M80" s="75" t="str">
        <x:f>IF(A80="","",K80-L80)</x:f>
      </x:c>
      <x:c r="N80" s="75" t="str">
        <x:f>IF(A80="","",ROUND(M80*IF(J80="",0,J80),2))</x:f>
      </x:c>
      <x:c r="O80" s="75" t="str">
        <x:f>IF(A80="","",M80+N80)</x:f>
      </x:c>
      <x:c r="P80" s="76" t="str">
        <x:f>IF(OR(A80="",E80=""),"",E80-'CONFIGURACIÓN'!$B$8)</x:f>
      </x:c>
      <x:c r="Q80" s="72" t="str">
        <x:f>IF(A80="","",IF(OR(H80="Aceptada",H80="Rechazada",H80="Retirada"),"Cerrada",IF(OR(H80="Vencida",AND(E80&lt;&gt;"",E80&lt;'CONFIGURACIÓN'!$B$8)),"Vencida",IF(E80="","Sin fecha",IF(E80&lt;='CONFIGURACIÓN'!$B$8+'CONFIGURACIÓN'!$B$10,"Próxima a vencer","Vigente")))))</x:f>
      </x:c>
      <x:c r="R80" s="73"/>
      <x:c r="S80" s="72" t="str">
        <x:f>IF(A80="","",IF(OR(H80="Aceptada",H80="Rechazada",H80="Vencida",H80="Retirada"),"No requerido",IF(R80="","Sin fecha",IF(R80&lt;'CONFIGURACIÓN'!$B$8,"Vencido",IF(R80='CONFIGURACIÓN'!$B$8,"Vence hoy",IF(R80&lt;='CONFIGURACIÓN'!$B$8+'CONFIGURACIÓN'!$B$11,"Próximo","Programado"))))))</x:f>
      </x:c>
      <x:c r="T80" s="68"/>
      <x:c r="U80" s="68"/>
      <x:c r="V80" s="68"/>
    </x:row>
    <x:row r="81">
      <x:c r="A81" s="68"/>
      <x:c r="B81" s="68"/>
      <x:c r="C81" s="70" t="str">
        <x:f>IF(B81="","",IFERROR(INDEX('CLIENTES'!$B$11:$B$110,MATCH(B81,'CLIENTES'!$A$11:$A$110,0)),""))</x:f>
      </x:c>
      <x:c r="D81" s="73"/>
      <x:c r="E81" s="73"/>
      <x:c r="F81" s="71"/>
      <x:c r="G81" s="71"/>
      <x:c r="H81" s="71"/>
      <x:c r="I81" s="74"/>
      <x:c r="J81" s="74"/>
      <x:c r="K81" s="75" t="str">
        <x:f>IF(A81="","",SUMIF('PARTIDAS'!$A$11:$A$310,A81,'PARTIDAS'!$I$11:$I$310))</x:f>
      </x:c>
      <x:c r="L81" s="75" t="str">
        <x:f>IF(A81="","",ROUND(K81*IF(I81="",0,I81),2))</x:f>
      </x:c>
      <x:c r="M81" s="75" t="str">
        <x:f>IF(A81="","",K81-L81)</x:f>
      </x:c>
      <x:c r="N81" s="75" t="str">
        <x:f>IF(A81="","",ROUND(M81*IF(J81="",0,J81),2))</x:f>
      </x:c>
      <x:c r="O81" s="75" t="str">
        <x:f>IF(A81="","",M81+N81)</x:f>
      </x:c>
      <x:c r="P81" s="76" t="str">
        <x:f>IF(OR(A81="",E81=""),"",E81-'CONFIGURACIÓN'!$B$8)</x:f>
      </x:c>
      <x:c r="Q81" s="72" t="str">
        <x:f>IF(A81="","",IF(OR(H81="Aceptada",H81="Rechazada",H81="Retirada"),"Cerrada",IF(OR(H81="Vencida",AND(E81&lt;&gt;"",E81&lt;'CONFIGURACIÓN'!$B$8)),"Vencida",IF(E81="","Sin fecha",IF(E81&lt;='CONFIGURACIÓN'!$B$8+'CONFIGURACIÓN'!$B$10,"Próxima a vencer","Vigente")))))</x:f>
      </x:c>
      <x:c r="R81" s="73"/>
      <x:c r="S81" s="72" t="str">
        <x:f>IF(A81="","",IF(OR(H81="Aceptada",H81="Rechazada",H81="Vencida",H81="Retirada"),"No requerido",IF(R81="","Sin fecha",IF(R81&lt;'CONFIGURACIÓN'!$B$8,"Vencido",IF(R81='CONFIGURACIÓN'!$B$8,"Vence hoy",IF(R81&lt;='CONFIGURACIÓN'!$B$8+'CONFIGURACIÓN'!$B$11,"Próximo","Programado"))))))</x:f>
      </x:c>
      <x:c r="T81" s="68"/>
      <x:c r="U81" s="68"/>
      <x:c r="V81" s="68"/>
    </x:row>
    <x:row r="82">
      <x:c r="A82" s="68"/>
      <x:c r="B82" s="68"/>
      <x:c r="C82" s="70" t="str">
        <x:f>IF(B82="","",IFERROR(INDEX('CLIENTES'!$B$11:$B$110,MATCH(B82,'CLIENTES'!$A$11:$A$110,0)),""))</x:f>
      </x:c>
      <x:c r="D82" s="73"/>
      <x:c r="E82" s="73"/>
      <x:c r="F82" s="71"/>
      <x:c r="G82" s="71"/>
      <x:c r="H82" s="71"/>
      <x:c r="I82" s="74"/>
      <x:c r="J82" s="74"/>
      <x:c r="K82" s="75" t="str">
        <x:f>IF(A82="","",SUMIF('PARTIDAS'!$A$11:$A$310,A82,'PARTIDAS'!$I$11:$I$310))</x:f>
      </x:c>
      <x:c r="L82" s="75" t="str">
        <x:f>IF(A82="","",ROUND(K82*IF(I82="",0,I82),2))</x:f>
      </x:c>
      <x:c r="M82" s="75" t="str">
        <x:f>IF(A82="","",K82-L82)</x:f>
      </x:c>
      <x:c r="N82" s="75" t="str">
        <x:f>IF(A82="","",ROUND(M82*IF(J82="",0,J82),2))</x:f>
      </x:c>
      <x:c r="O82" s="75" t="str">
        <x:f>IF(A82="","",M82+N82)</x:f>
      </x:c>
      <x:c r="P82" s="76" t="str">
        <x:f>IF(OR(A82="",E82=""),"",E82-'CONFIGURACIÓN'!$B$8)</x:f>
      </x:c>
      <x:c r="Q82" s="72" t="str">
        <x:f>IF(A82="","",IF(OR(H82="Aceptada",H82="Rechazada",H82="Retirada"),"Cerrada",IF(OR(H82="Vencida",AND(E82&lt;&gt;"",E82&lt;'CONFIGURACIÓN'!$B$8)),"Vencida",IF(E82="","Sin fecha",IF(E82&lt;='CONFIGURACIÓN'!$B$8+'CONFIGURACIÓN'!$B$10,"Próxima a vencer","Vigente")))))</x:f>
      </x:c>
      <x:c r="R82" s="73"/>
      <x:c r="S82" s="72" t="str">
        <x:f>IF(A82="","",IF(OR(H82="Aceptada",H82="Rechazada",H82="Vencida",H82="Retirada"),"No requerido",IF(R82="","Sin fecha",IF(R82&lt;'CONFIGURACIÓN'!$B$8,"Vencido",IF(R82='CONFIGURACIÓN'!$B$8,"Vence hoy",IF(R82&lt;='CONFIGURACIÓN'!$B$8+'CONFIGURACIÓN'!$B$11,"Próximo","Programado"))))))</x:f>
      </x:c>
      <x:c r="T82" s="68"/>
      <x:c r="U82" s="68"/>
      <x:c r="V82" s="68"/>
    </x:row>
    <x:row r="83">
      <x:c r="A83" s="68"/>
      <x:c r="B83" s="68"/>
      <x:c r="C83" s="70" t="str">
        <x:f>IF(B83="","",IFERROR(INDEX('CLIENTES'!$B$11:$B$110,MATCH(B83,'CLIENTES'!$A$11:$A$110,0)),""))</x:f>
      </x:c>
      <x:c r="D83" s="73"/>
      <x:c r="E83" s="73"/>
      <x:c r="F83" s="71"/>
      <x:c r="G83" s="71"/>
      <x:c r="H83" s="71"/>
      <x:c r="I83" s="74"/>
      <x:c r="J83" s="74"/>
      <x:c r="K83" s="75" t="str">
        <x:f>IF(A83="","",SUMIF('PARTIDAS'!$A$11:$A$310,A83,'PARTIDAS'!$I$11:$I$310))</x:f>
      </x:c>
      <x:c r="L83" s="75" t="str">
        <x:f>IF(A83="","",ROUND(K83*IF(I83="",0,I83),2))</x:f>
      </x:c>
      <x:c r="M83" s="75" t="str">
        <x:f>IF(A83="","",K83-L83)</x:f>
      </x:c>
      <x:c r="N83" s="75" t="str">
        <x:f>IF(A83="","",ROUND(M83*IF(J83="",0,J83),2))</x:f>
      </x:c>
      <x:c r="O83" s="75" t="str">
        <x:f>IF(A83="","",M83+N83)</x:f>
      </x:c>
      <x:c r="P83" s="76" t="str">
        <x:f>IF(OR(A83="",E83=""),"",E83-'CONFIGURACIÓN'!$B$8)</x:f>
      </x:c>
      <x:c r="Q83" s="72" t="str">
        <x:f>IF(A83="","",IF(OR(H83="Aceptada",H83="Rechazada",H83="Retirada"),"Cerrada",IF(OR(H83="Vencida",AND(E83&lt;&gt;"",E83&lt;'CONFIGURACIÓN'!$B$8)),"Vencida",IF(E83="","Sin fecha",IF(E83&lt;='CONFIGURACIÓN'!$B$8+'CONFIGURACIÓN'!$B$10,"Próxima a vencer","Vigente")))))</x:f>
      </x:c>
      <x:c r="R83" s="73"/>
      <x:c r="S83" s="72" t="str">
        <x:f>IF(A83="","",IF(OR(H83="Aceptada",H83="Rechazada",H83="Vencida",H83="Retirada"),"No requerido",IF(R83="","Sin fecha",IF(R83&lt;'CONFIGURACIÓN'!$B$8,"Vencido",IF(R83='CONFIGURACIÓN'!$B$8,"Vence hoy",IF(R83&lt;='CONFIGURACIÓN'!$B$8+'CONFIGURACIÓN'!$B$11,"Próximo","Programado"))))))</x:f>
      </x:c>
      <x:c r="T83" s="68"/>
      <x:c r="U83" s="68"/>
      <x:c r="V83" s="68"/>
    </x:row>
    <x:row r="84">
      <x:c r="A84" s="68"/>
      <x:c r="B84" s="68"/>
      <x:c r="C84" s="70" t="str">
        <x:f>IF(B84="","",IFERROR(INDEX('CLIENTES'!$B$11:$B$110,MATCH(B84,'CLIENTES'!$A$11:$A$110,0)),""))</x:f>
      </x:c>
      <x:c r="D84" s="73"/>
      <x:c r="E84" s="73"/>
      <x:c r="F84" s="71"/>
      <x:c r="G84" s="71"/>
      <x:c r="H84" s="71"/>
      <x:c r="I84" s="74"/>
      <x:c r="J84" s="74"/>
      <x:c r="K84" s="75" t="str">
        <x:f>IF(A84="","",SUMIF('PARTIDAS'!$A$11:$A$310,A84,'PARTIDAS'!$I$11:$I$310))</x:f>
      </x:c>
      <x:c r="L84" s="75" t="str">
        <x:f>IF(A84="","",ROUND(K84*IF(I84="",0,I84),2))</x:f>
      </x:c>
      <x:c r="M84" s="75" t="str">
        <x:f>IF(A84="","",K84-L84)</x:f>
      </x:c>
      <x:c r="N84" s="75" t="str">
        <x:f>IF(A84="","",ROUND(M84*IF(J84="",0,J84),2))</x:f>
      </x:c>
      <x:c r="O84" s="75" t="str">
        <x:f>IF(A84="","",M84+N84)</x:f>
      </x:c>
      <x:c r="P84" s="76" t="str">
        <x:f>IF(OR(A84="",E84=""),"",E84-'CONFIGURACIÓN'!$B$8)</x:f>
      </x:c>
      <x:c r="Q84" s="72" t="str">
        <x:f>IF(A84="","",IF(OR(H84="Aceptada",H84="Rechazada",H84="Retirada"),"Cerrada",IF(OR(H84="Vencida",AND(E84&lt;&gt;"",E84&lt;'CONFIGURACIÓN'!$B$8)),"Vencida",IF(E84="","Sin fecha",IF(E84&lt;='CONFIGURACIÓN'!$B$8+'CONFIGURACIÓN'!$B$10,"Próxima a vencer","Vigente")))))</x:f>
      </x:c>
      <x:c r="R84" s="73"/>
      <x:c r="S84" s="72" t="str">
        <x:f>IF(A84="","",IF(OR(H84="Aceptada",H84="Rechazada",H84="Vencida",H84="Retirada"),"No requerido",IF(R84="","Sin fecha",IF(R84&lt;'CONFIGURACIÓN'!$B$8,"Vencido",IF(R84='CONFIGURACIÓN'!$B$8,"Vence hoy",IF(R84&lt;='CONFIGURACIÓN'!$B$8+'CONFIGURACIÓN'!$B$11,"Próximo","Programado"))))))</x:f>
      </x:c>
      <x:c r="T84" s="68"/>
      <x:c r="U84" s="68"/>
      <x:c r="V84" s="68"/>
    </x:row>
    <x:row r="85">
      <x:c r="A85" s="68"/>
      <x:c r="B85" s="68"/>
      <x:c r="C85" s="70" t="str">
        <x:f>IF(B85="","",IFERROR(INDEX('CLIENTES'!$B$11:$B$110,MATCH(B85,'CLIENTES'!$A$11:$A$110,0)),""))</x:f>
      </x:c>
      <x:c r="D85" s="73"/>
      <x:c r="E85" s="73"/>
      <x:c r="F85" s="71"/>
      <x:c r="G85" s="71"/>
      <x:c r="H85" s="71"/>
      <x:c r="I85" s="74"/>
      <x:c r="J85" s="74"/>
      <x:c r="K85" s="75" t="str">
        <x:f>IF(A85="","",SUMIF('PARTIDAS'!$A$11:$A$310,A85,'PARTIDAS'!$I$11:$I$310))</x:f>
      </x:c>
      <x:c r="L85" s="75" t="str">
        <x:f>IF(A85="","",ROUND(K85*IF(I85="",0,I85),2))</x:f>
      </x:c>
      <x:c r="M85" s="75" t="str">
        <x:f>IF(A85="","",K85-L85)</x:f>
      </x:c>
      <x:c r="N85" s="75" t="str">
        <x:f>IF(A85="","",ROUND(M85*IF(J85="",0,J85),2))</x:f>
      </x:c>
      <x:c r="O85" s="75" t="str">
        <x:f>IF(A85="","",M85+N85)</x:f>
      </x:c>
      <x:c r="P85" s="76" t="str">
        <x:f>IF(OR(A85="",E85=""),"",E85-'CONFIGURACIÓN'!$B$8)</x:f>
      </x:c>
      <x:c r="Q85" s="72" t="str">
        <x:f>IF(A85="","",IF(OR(H85="Aceptada",H85="Rechazada",H85="Retirada"),"Cerrada",IF(OR(H85="Vencida",AND(E85&lt;&gt;"",E85&lt;'CONFIGURACIÓN'!$B$8)),"Vencida",IF(E85="","Sin fecha",IF(E85&lt;='CONFIGURACIÓN'!$B$8+'CONFIGURACIÓN'!$B$10,"Próxima a vencer","Vigente")))))</x:f>
      </x:c>
      <x:c r="R85" s="73"/>
      <x:c r="S85" s="72" t="str">
        <x:f>IF(A85="","",IF(OR(H85="Aceptada",H85="Rechazada",H85="Vencida",H85="Retirada"),"No requerido",IF(R85="","Sin fecha",IF(R85&lt;'CONFIGURACIÓN'!$B$8,"Vencido",IF(R85='CONFIGURACIÓN'!$B$8,"Vence hoy",IF(R85&lt;='CONFIGURACIÓN'!$B$8+'CONFIGURACIÓN'!$B$11,"Próximo","Programado"))))))</x:f>
      </x:c>
      <x:c r="T85" s="68"/>
      <x:c r="U85" s="68"/>
      <x:c r="V85" s="68"/>
    </x:row>
    <x:row r="86">
      <x:c r="A86" s="68"/>
      <x:c r="B86" s="68"/>
      <x:c r="C86" s="70" t="str">
        <x:f>IF(B86="","",IFERROR(INDEX('CLIENTES'!$B$11:$B$110,MATCH(B86,'CLIENTES'!$A$11:$A$110,0)),""))</x:f>
      </x:c>
      <x:c r="D86" s="73"/>
      <x:c r="E86" s="73"/>
      <x:c r="F86" s="71"/>
      <x:c r="G86" s="71"/>
      <x:c r="H86" s="71"/>
      <x:c r="I86" s="74"/>
      <x:c r="J86" s="74"/>
      <x:c r="K86" s="75" t="str">
        <x:f>IF(A86="","",SUMIF('PARTIDAS'!$A$11:$A$310,A86,'PARTIDAS'!$I$11:$I$310))</x:f>
      </x:c>
      <x:c r="L86" s="75" t="str">
        <x:f>IF(A86="","",ROUND(K86*IF(I86="",0,I86),2))</x:f>
      </x:c>
      <x:c r="M86" s="75" t="str">
        <x:f>IF(A86="","",K86-L86)</x:f>
      </x:c>
      <x:c r="N86" s="75" t="str">
        <x:f>IF(A86="","",ROUND(M86*IF(J86="",0,J86),2))</x:f>
      </x:c>
      <x:c r="O86" s="75" t="str">
        <x:f>IF(A86="","",M86+N86)</x:f>
      </x:c>
      <x:c r="P86" s="76" t="str">
        <x:f>IF(OR(A86="",E86=""),"",E86-'CONFIGURACIÓN'!$B$8)</x:f>
      </x:c>
      <x:c r="Q86" s="72" t="str">
        <x:f>IF(A86="","",IF(OR(H86="Aceptada",H86="Rechazada",H86="Retirada"),"Cerrada",IF(OR(H86="Vencida",AND(E86&lt;&gt;"",E86&lt;'CONFIGURACIÓN'!$B$8)),"Vencida",IF(E86="","Sin fecha",IF(E86&lt;='CONFIGURACIÓN'!$B$8+'CONFIGURACIÓN'!$B$10,"Próxima a vencer","Vigente")))))</x:f>
      </x:c>
      <x:c r="R86" s="73"/>
      <x:c r="S86" s="72" t="str">
        <x:f>IF(A86="","",IF(OR(H86="Aceptada",H86="Rechazada",H86="Vencida",H86="Retirada"),"No requerido",IF(R86="","Sin fecha",IF(R86&lt;'CONFIGURACIÓN'!$B$8,"Vencido",IF(R86='CONFIGURACIÓN'!$B$8,"Vence hoy",IF(R86&lt;='CONFIGURACIÓN'!$B$8+'CONFIGURACIÓN'!$B$11,"Próximo","Programado"))))))</x:f>
      </x:c>
      <x:c r="T86" s="68"/>
      <x:c r="U86" s="68"/>
      <x:c r="V86" s="68"/>
    </x:row>
    <x:row r="87">
      <x:c r="A87" s="68"/>
      <x:c r="B87" s="68"/>
      <x:c r="C87" s="70" t="str">
        <x:f>IF(B87="","",IFERROR(INDEX('CLIENTES'!$B$11:$B$110,MATCH(B87,'CLIENTES'!$A$11:$A$110,0)),""))</x:f>
      </x:c>
      <x:c r="D87" s="73"/>
      <x:c r="E87" s="73"/>
      <x:c r="F87" s="71"/>
      <x:c r="G87" s="71"/>
      <x:c r="H87" s="71"/>
      <x:c r="I87" s="74"/>
      <x:c r="J87" s="74"/>
      <x:c r="K87" s="75" t="str">
        <x:f>IF(A87="","",SUMIF('PARTIDAS'!$A$11:$A$310,A87,'PARTIDAS'!$I$11:$I$310))</x:f>
      </x:c>
      <x:c r="L87" s="75" t="str">
        <x:f>IF(A87="","",ROUND(K87*IF(I87="",0,I87),2))</x:f>
      </x:c>
      <x:c r="M87" s="75" t="str">
        <x:f>IF(A87="","",K87-L87)</x:f>
      </x:c>
      <x:c r="N87" s="75" t="str">
        <x:f>IF(A87="","",ROUND(M87*IF(J87="",0,J87),2))</x:f>
      </x:c>
      <x:c r="O87" s="75" t="str">
        <x:f>IF(A87="","",M87+N87)</x:f>
      </x:c>
      <x:c r="P87" s="76" t="str">
        <x:f>IF(OR(A87="",E87=""),"",E87-'CONFIGURACIÓN'!$B$8)</x:f>
      </x:c>
      <x:c r="Q87" s="72" t="str">
        <x:f>IF(A87="","",IF(OR(H87="Aceptada",H87="Rechazada",H87="Retirada"),"Cerrada",IF(OR(H87="Vencida",AND(E87&lt;&gt;"",E87&lt;'CONFIGURACIÓN'!$B$8)),"Vencida",IF(E87="","Sin fecha",IF(E87&lt;='CONFIGURACIÓN'!$B$8+'CONFIGURACIÓN'!$B$10,"Próxima a vencer","Vigente")))))</x:f>
      </x:c>
      <x:c r="R87" s="73"/>
      <x:c r="S87" s="72" t="str">
        <x:f>IF(A87="","",IF(OR(H87="Aceptada",H87="Rechazada",H87="Vencida",H87="Retirada"),"No requerido",IF(R87="","Sin fecha",IF(R87&lt;'CONFIGURACIÓN'!$B$8,"Vencido",IF(R87='CONFIGURACIÓN'!$B$8,"Vence hoy",IF(R87&lt;='CONFIGURACIÓN'!$B$8+'CONFIGURACIÓN'!$B$11,"Próximo","Programado"))))))</x:f>
      </x:c>
      <x:c r="T87" s="68"/>
      <x:c r="U87" s="68"/>
      <x:c r="V87" s="68"/>
    </x:row>
    <x:row r="88">
      <x:c r="A88" s="68"/>
      <x:c r="B88" s="68"/>
      <x:c r="C88" s="70" t="str">
        <x:f>IF(B88="","",IFERROR(INDEX('CLIENTES'!$B$11:$B$110,MATCH(B88,'CLIENTES'!$A$11:$A$110,0)),""))</x:f>
      </x:c>
      <x:c r="D88" s="73"/>
      <x:c r="E88" s="73"/>
      <x:c r="F88" s="71"/>
      <x:c r="G88" s="71"/>
      <x:c r="H88" s="71"/>
      <x:c r="I88" s="74"/>
      <x:c r="J88" s="74"/>
      <x:c r="K88" s="75" t="str">
        <x:f>IF(A88="","",SUMIF('PARTIDAS'!$A$11:$A$310,A88,'PARTIDAS'!$I$11:$I$310))</x:f>
      </x:c>
      <x:c r="L88" s="75" t="str">
        <x:f>IF(A88="","",ROUND(K88*IF(I88="",0,I88),2))</x:f>
      </x:c>
      <x:c r="M88" s="75" t="str">
        <x:f>IF(A88="","",K88-L88)</x:f>
      </x:c>
      <x:c r="N88" s="75" t="str">
        <x:f>IF(A88="","",ROUND(M88*IF(J88="",0,J88),2))</x:f>
      </x:c>
      <x:c r="O88" s="75" t="str">
        <x:f>IF(A88="","",M88+N88)</x:f>
      </x:c>
      <x:c r="P88" s="76" t="str">
        <x:f>IF(OR(A88="",E88=""),"",E88-'CONFIGURACIÓN'!$B$8)</x:f>
      </x:c>
      <x:c r="Q88" s="72" t="str">
        <x:f>IF(A88="","",IF(OR(H88="Aceptada",H88="Rechazada",H88="Retirada"),"Cerrada",IF(OR(H88="Vencida",AND(E88&lt;&gt;"",E88&lt;'CONFIGURACIÓN'!$B$8)),"Vencida",IF(E88="","Sin fecha",IF(E88&lt;='CONFIGURACIÓN'!$B$8+'CONFIGURACIÓN'!$B$10,"Próxima a vencer","Vigente")))))</x:f>
      </x:c>
      <x:c r="R88" s="73"/>
      <x:c r="S88" s="72" t="str">
        <x:f>IF(A88="","",IF(OR(H88="Aceptada",H88="Rechazada",H88="Vencida",H88="Retirada"),"No requerido",IF(R88="","Sin fecha",IF(R88&lt;'CONFIGURACIÓN'!$B$8,"Vencido",IF(R88='CONFIGURACIÓN'!$B$8,"Vence hoy",IF(R88&lt;='CONFIGURACIÓN'!$B$8+'CONFIGURACIÓN'!$B$11,"Próximo","Programado"))))))</x:f>
      </x:c>
      <x:c r="T88" s="68"/>
      <x:c r="U88" s="68"/>
      <x:c r="V88" s="68"/>
    </x:row>
    <x:row r="89">
      <x:c r="A89" s="68"/>
      <x:c r="B89" s="68"/>
      <x:c r="C89" s="70" t="str">
        <x:f>IF(B89="","",IFERROR(INDEX('CLIENTES'!$B$11:$B$110,MATCH(B89,'CLIENTES'!$A$11:$A$110,0)),""))</x:f>
      </x:c>
      <x:c r="D89" s="73"/>
      <x:c r="E89" s="73"/>
      <x:c r="F89" s="71"/>
      <x:c r="G89" s="71"/>
      <x:c r="H89" s="71"/>
      <x:c r="I89" s="74"/>
      <x:c r="J89" s="74"/>
      <x:c r="K89" s="75" t="str">
        <x:f>IF(A89="","",SUMIF('PARTIDAS'!$A$11:$A$310,A89,'PARTIDAS'!$I$11:$I$310))</x:f>
      </x:c>
      <x:c r="L89" s="75" t="str">
        <x:f>IF(A89="","",ROUND(K89*IF(I89="",0,I89),2))</x:f>
      </x:c>
      <x:c r="M89" s="75" t="str">
        <x:f>IF(A89="","",K89-L89)</x:f>
      </x:c>
      <x:c r="N89" s="75" t="str">
        <x:f>IF(A89="","",ROUND(M89*IF(J89="",0,J89),2))</x:f>
      </x:c>
      <x:c r="O89" s="75" t="str">
        <x:f>IF(A89="","",M89+N89)</x:f>
      </x:c>
      <x:c r="P89" s="76" t="str">
        <x:f>IF(OR(A89="",E89=""),"",E89-'CONFIGURACIÓN'!$B$8)</x:f>
      </x:c>
      <x:c r="Q89" s="72" t="str">
        <x:f>IF(A89="","",IF(OR(H89="Aceptada",H89="Rechazada",H89="Retirada"),"Cerrada",IF(OR(H89="Vencida",AND(E89&lt;&gt;"",E89&lt;'CONFIGURACIÓN'!$B$8)),"Vencida",IF(E89="","Sin fecha",IF(E89&lt;='CONFIGURACIÓN'!$B$8+'CONFIGURACIÓN'!$B$10,"Próxima a vencer","Vigente")))))</x:f>
      </x:c>
      <x:c r="R89" s="73"/>
      <x:c r="S89" s="72" t="str">
        <x:f>IF(A89="","",IF(OR(H89="Aceptada",H89="Rechazada",H89="Vencida",H89="Retirada"),"No requerido",IF(R89="","Sin fecha",IF(R89&lt;'CONFIGURACIÓN'!$B$8,"Vencido",IF(R89='CONFIGURACIÓN'!$B$8,"Vence hoy",IF(R89&lt;='CONFIGURACIÓN'!$B$8+'CONFIGURACIÓN'!$B$11,"Próximo","Programado"))))))</x:f>
      </x:c>
      <x:c r="T89" s="68"/>
      <x:c r="U89" s="68"/>
      <x:c r="V89" s="68"/>
    </x:row>
    <x:row r="90">
      <x:c r="A90" s="68"/>
      <x:c r="B90" s="68"/>
      <x:c r="C90" s="70" t="str">
        <x:f>IF(B90="","",IFERROR(INDEX('CLIENTES'!$B$11:$B$110,MATCH(B90,'CLIENTES'!$A$11:$A$110,0)),""))</x:f>
      </x:c>
      <x:c r="D90" s="73"/>
      <x:c r="E90" s="73"/>
      <x:c r="F90" s="71"/>
      <x:c r="G90" s="71"/>
      <x:c r="H90" s="71"/>
      <x:c r="I90" s="74"/>
      <x:c r="J90" s="74"/>
      <x:c r="K90" s="75" t="str">
        <x:f>IF(A90="","",SUMIF('PARTIDAS'!$A$11:$A$310,A90,'PARTIDAS'!$I$11:$I$310))</x:f>
      </x:c>
      <x:c r="L90" s="75" t="str">
        <x:f>IF(A90="","",ROUND(K90*IF(I90="",0,I90),2))</x:f>
      </x:c>
      <x:c r="M90" s="75" t="str">
        <x:f>IF(A90="","",K90-L90)</x:f>
      </x:c>
      <x:c r="N90" s="75" t="str">
        <x:f>IF(A90="","",ROUND(M90*IF(J90="",0,J90),2))</x:f>
      </x:c>
      <x:c r="O90" s="75" t="str">
        <x:f>IF(A90="","",M90+N90)</x:f>
      </x:c>
      <x:c r="P90" s="76" t="str">
        <x:f>IF(OR(A90="",E90=""),"",E90-'CONFIGURACIÓN'!$B$8)</x:f>
      </x:c>
      <x:c r="Q90" s="72" t="str">
        <x:f>IF(A90="","",IF(OR(H90="Aceptada",H90="Rechazada",H90="Retirada"),"Cerrada",IF(OR(H90="Vencida",AND(E90&lt;&gt;"",E90&lt;'CONFIGURACIÓN'!$B$8)),"Vencida",IF(E90="","Sin fecha",IF(E90&lt;='CONFIGURACIÓN'!$B$8+'CONFIGURACIÓN'!$B$10,"Próxima a vencer","Vigente")))))</x:f>
      </x:c>
      <x:c r="R90" s="73"/>
      <x:c r="S90" s="72" t="str">
        <x:f>IF(A90="","",IF(OR(H90="Aceptada",H90="Rechazada",H90="Vencida",H90="Retirada"),"No requerido",IF(R90="","Sin fecha",IF(R90&lt;'CONFIGURACIÓN'!$B$8,"Vencido",IF(R90='CONFIGURACIÓN'!$B$8,"Vence hoy",IF(R90&lt;='CONFIGURACIÓN'!$B$8+'CONFIGURACIÓN'!$B$11,"Próximo","Programado"))))))</x:f>
      </x:c>
      <x:c r="T90" s="68"/>
      <x:c r="U90" s="68"/>
      <x:c r="V90" s="68"/>
    </x:row>
    <x:row r="91">
      <x:c r="A91" s="68"/>
      <x:c r="B91" s="68"/>
      <x:c r="C91" s="70" t="str">
        <x:f>IF(B91="","",IFERROR(INDEX('CLIENTES'!$B$11:$B$110,MATCH(B91,'CLIENTES'!$A$11:$A$110,0)),""))</x:f>
      </x:c>
      <x:c r="D91" s="73"/>
      <x:c r="E91" s="73"/>
      <x:c r="F91" s="71"/>
      <x:c r="G91" s="71"/>
      <x:c r="H91" s="71"/>
      <x:c r="I91" s="74"/>
      <x:c r="J91" s="74"/>
      <x:c r="K91" s="75" t="str">
        <x:f>IF(A91="","",SUMIF('PARTIDAS'!$A$11:$A$310,A91,'PARTIDAS'!$I$11:$I$310))</x:f>
      </x:c>
      <x:c r="L91" s="75" t="str">
        <x:f>IF(A91="","",ROUND(K91*IF(I91="",0,I91),2))</x:f>
      </x:c>
      <x:c r="M91" s="75" t="str">
        <x:f>IF(A91="","",K91-L91)</x:f>
      </x:c>
      <x:c r="N91" s="75" t="str">
        <x:f>IF(A91="","",ROUND(M91*IF(J91="",0,J91),2))</x:f>
      </x:c>
      <x:c r="O91" s="75" t="str">
        <x:f>IF(A91="","",M91+N91)</x:f>
      </x:c>
      <x:c r="P91" s="76" t="str">
        <x:f>IF(OR(A91="",E91=""),"",E91-'CONFIGURACIÓN'!$B$8)</x:f>
      </x:c>
      <x:c r="Q91" s="72" t="str">
        <x:f>IF(A91="","",IF(OR(H91="Aceptada",H91="Rechazada",H91="Retirada"),"Cerrada",IF(OR(H91="Vencida",AND(E91&lt;&gt;"",E91&lt;'CONFIGURACIÓN'!$B$8)),"Vencida",IF(E91="","Sin fecha",IF(E91&lt;='CONFIGURACIÓN'!$B$8+'CONFIGURACIÓN'!$B$10,"Próxima a vencer","Vigente")))))</x:f>
      </x:c>
      <x:c r="R91" s="73"/>
      <x:c r="S91" s="72" t="str">
        <x:f>IF(A91="","",IF(OR(H91="Aceptada",H91="Rechazada",H91="Vencida",H91="Retirada"),"No requerido",IF(R91="","Sin fecha",IF(R91&lt;'CONFIGURACIÓN'!$B$8,"Vencido",IF(R91='CONFIGURACIÓN'!$B$8,"Vence hoy",IF(R91&lt;='CONFIGURACIÓN'!$B$8+'CONFIGURACIÓN'!$B$11,"Próximo","Programado"))))))</x:f>
      </x:c>
      <x:c r="T91" s="68"/>
      <x:c r="U91" s="68"/>
      <x:c r="V91" s="68"/>
    </x:row>
    <x:row r="92">
      <x:c r="A92" s="68"/>
      <x:c r="B92" s="68"/>
      <x:c r="C92" s="70" t="str">
        <x:f>IF(B92="","",IFERROR(INDEX('CLIENTES'!$B$11:$B$110,MATCH(B92,'CLIENTES'!$A$11:$A$110,0)),""))</x:f>
      </x:c>
      <x:c r="D92" s="73"/>
      <x:c r="E92" s="73"/>
      <x:c r="F92" s="71"/>
      <x:c r="G92" s="71"/>
      <x:c r="H92" s="71"/>
      <x:c r="I92" s="74"/>
      <x:c r="J92" s="74"/>
      <x:c r="K92" s="75" t="str">
        <x:f>IF(A92="","",SUMIF('PARTIDAS'!$A$11:$A$310,A92,'PARTIDAS'!$I$11:$I$310))</x:f>
      </x:c>
      <x:c r="L92" s="75" t="str">
        <x:f>IF(A92="","",ROUND(K92*IF(I92="",0,I92),2))</x:f>
      </x:c>
      <x:c r="M92" s="75" t="str">
        <x:f>IF(A92="","",K92-L92)</x:f>
      </x:c>
      <x:c r="N92" s="75" t="str">
        <x:f>IF(A92="","",ROUND(M92*IF(J92="",0,J92),2))</x:f>
      </x:c>
      <x:c r="O92" s="75" t="str">
        <x:f>IF(A92="","",M92+N92)</x:f>
      </x:c>
      <x:c r="P92" s="76" t="str">
        <x:f>IF(OR(A92="",E92=""),"",E92-'CONFIGURACIÓN'!$B$8)</x:f>
      </x:c>
      <x:c r="Q92" s="72" t="str">
        <x:f>IF(A92="","",IF(OR(H92="Aceptada",H92="Rechazada",H92="Retirada"),"Cerrada",IF(OR(H92="Vencida",AND(E92&lt;&gt;"",E92&lt;'CONFIGURACIÓN'!$B$8)),"Vencida",IF(E92="","Sin fecha",IF(E92&lt;='CONFIGURACIÓN'!$B$8+'CONFIGURACIÓN'!$B$10,"Próxima a vencer","Vigente")))))</x:f>
      </x:c>
      <x:c r="R92" s="73"/>
      <x:c r="S92" s="72" t="str">
        <x:f>IF(A92="","",IF(OR(H92="Aceptada",H92="Rechazada",H92="Vencida",H92="Retirada"),"No requerido",IF(R92="","Sin fecha",IF(R92&lt;'CONFIGURACIÓN'!$B$8,"Vencido",IF(R92='CONFIGURACIÓN'!$B$8,"Vence hoy",IF(R92&lt;='CONFIGURACIÓN'!$B$8+'CONFIGURACIÓN'!$B$11,"Próximo","Programado"))))))</x:f>
      </x:c>
      <x:c r="T92" s="68"/>
      <x:c r="U92" s="68"/>
      <x:c r="V92" s="68"/>
    </x:row>
    <x:row r="93">
      <x:c r="A93" s="68"/>
      <x:c r="B93" s="68"/>
      <x:c r="C93" s="70" t="str">
        <x:f>IF(B93="","",IFERROR(INDEX('CLIENTES'!$B$11:$B$110,MATCH(B93,'CLIENTES'!$A$11:$A$110,0)),""))</x:f>
      </x:c>
      <x:c r="D93" s="73"/>
      <x:c r="E93" s="73"/>
      <x:c r="F93" s="71"/>
      <x:c r="G93" s="71"/>
      <x:c r="H93" s="71"/>
      <x:c r="I93" s="74"/>
      <x:c r="J93" s="74"/>
      <x:c r="K93" s="75" t="str">
        <x:f>IF(A93="","",SUMIF('PARTIDAS'!$A$11:$A$310,A93,'PARTIDAS'!$I$11:$I$310))</x:f>
      </x:c>
      <x:c r="L93" s="75" t="str">
        <x:f>IF(A93="","",ROUND(K93*IF(I93="",0,I93),2))</x:f>
      </x:c>
      <x:c r="M93" s="75" t="str">
        <x:f>IF(A93="","",K93-L93)</x:f>
      </x:c>
      <x:c r="N93" s="75" t="str">
        <x:f>IF(A93="","",ROUND(M93*IF(J93="",0,J93),2))</x:f>
      </x:c>
      <x:c r="O93" s="75" t="str">
        <x:f>IF(A93="","",M93+N93)</x:f>
      </x:c>
      <x:c r="P93" s="76" t="str">
        <x:f>IF(OR(A93="",E93=""),"",E93-'CONFIGURACIÓN'!$B$8)</x:f>
      </x:c>
      <x:c r="Q93" s="72" t="str">
        <x:f>IF(A93="","",IF(OR(H93="Aceptada",H93="Rechazada",H93="Retirada"),"Cerrada",IF(OR(H93="Vencida",AND(E93&lt;&gt;"",E93&lt;'CONFIGURACIÓN'!$B$8)),"Vencida",IF(E93="","Sin fecha",IF(E93&lt;='CONFIGURACIÓN'!$B$8+'CONFIGURACIÓN'!$B$10,"Próxima a vencer","Vigente")))))</x:f>
      </x:c>
      <x:c r="R93" s="73"/>
      <x:c r="S93" s="72" t="str">
        <x:f>IF(A93="","",IF(OR(H93="Aceptada",H93="Rechazada",H93="Vencida",H93="Retirada"),"No requerido",IF(R93="","Sin fecha",IF(R93&lt;'CONFIGURACIÓN'!$B$8,"Vencido",IF(R93='CONFIGURACIÓN'!$B$8,"Vence hoy",IF(R93&lt;='CONFIGURACIÓN'!$B$8+'CONFIGURACIÓN'!$B$11,"Próximo","Programado"))))))</x:f>
      </x:c>
      <x:c r="T93" s="68"/>
      <x:c r="U93" s="68"/>
      <x:c r="V93" s="68"/>
    </x:row>
    <x:row r="94">
      <x:c r="A94" s="68"/>
      <x:c r="B94" s="68"/>
      <x:c r="C94" s="70" t="str">
        <x:f>IF(B94="","",IFERROR(INDEX('CLIENTES'!$B$11:$B$110,MATCH(B94,'CLIENTES'!$A$11:$A$110,0)),""))</x:f>
      </x:c>
      <x:c r="D94" s="73"/>
      <x:c r="E94" s="73"/>
      <x:c r="F94" s="71"/>
      <x:c r="G94" s="71"/>
      <x:c r="H94" s="71"/>
      <x:c r="I94" s="74"/>
      <x:c r="J94" s="74"/>
      <x:c r="K94" s="75" t="str">
        <x:f>IF(A94="","",SUMIF('PARTIDAS'!$A$11:$A$310,A94,'PARTIDAS'!$I$11:$I$310))</x:f>
      </x:c>
      <x:c r="L94" s="75" t="str">
        <x:f>IF(A94="","",ROUND(K94*IF(I94="",0,I94),2))</x:f>
      </x:c>
      <x:c r="M94" s="75" t="str">
        <x:f>IF(A94="","",K94-L94)</x:f>
      </x:c>
      <x:c r="N94" s="75" t="str">
        <x:f>IF(A94="","",ROUND(M94*IF(J94="",0,J94),2))</x:f>
      </x:c>
      <x:c r="O94" s="75" t="str">
        <x:f>IF(A94="","",M94+N94)</x:f>
      </x:c>
      <x:c r="P94" s="76" t="str">
        <x:f>IF(OR(A94="",E94=""),"",E94-'CONFIGURACIÓN'!$B$8)</x:f>
      </x:c>
      <x:c r="Q94" s="72" t="str">
        <x:f>IF(A94="","",IF(OR(H94="Aceptada",H94="Rechazada",H94="Retirada"),"Cerrada",IF(OR(H94="Vencida",AND(E94&lt;&gt;"",E94&lt;'CONFIGURACIÓN'!$B$8)),"Vencida",IF(E94="","Sin fecha",IF(E94&lt;='CONFIGURACIÓN'!$B$8+'CONFIGURACIÓN'!$B$10,"Próxima a vencer","Vigente")))))</x:f>
      </x:c>
      <x:c r="R94" s="73"/>
      <x:c r="S94" s="72" t="str">
        <x:f>IF(A94="","",IF(OR(H94="Aceptada",H94="Rechazada",H94="Vencida",H94="Retirada"),"No requerido",IF(R94="","Sin fecha",IF(R94&lt;'CONFIGURACIÓN'!$B$8,"Vencido",IF(R94='CONFIGURACIÓN'!$B$8,"Vence hoy",IF(R94&lt;='CONFIGURACIÓN'!$B$8+'CONFIGURACIÓN'!$B$11,"Próximo","Programado"))))))</x:f>
      </x:c>
      <x:c r="T94" s="68"/>
      <x:c r="U94" s="68"/>
      <x:c r="V94" s="68"/>
    </x:row>
    <x:row r="95">
      <x:c r="A95" s="68"/>
      <x:c r="B95" s="68"/>
      <x:c r="C95" s="70" t="str">
        <x:f>IF(B95="","",IFERROR(INDEX('CLIENTES'!$B$11:$B$110,MATCH(B95,'CLIENTES'!$A$11:$A$110,0)),""))</x:f>
      </x:c>
      <x:c r="D95" s="73"/>
      <x:c r="E95" s="73"/>
      <x:c r="F95" s="71"/>
      <x:c r="G95" s="71"/>
      <x:c r="H95" s="71"/>
      <x:c r="I95" s="74"/>
      <x:c r="J95" s="74"/>
      <x:c r="K95" s="75" t="str">
        <x:f>IF(A95="","",SUMIF('PARTIDAS'!$A$11:$A$310,A95,'PARTIDAS'!$I$11:$I$310))</x:f>
      </x:c>
      <x:c r="L95" s="75" t="str">
        <x:f>IF(A95="","",ROUND(K95*IF(I95="",0,I95),2))</x:f>
      </x:c>
      <x:c r="M95" s="75" t="str">
        <x:f>IF(A95="","",K95-L95)</x:f>
      </x:c>
      <x:c r="N95" s="75" t="str">
        <x:f>IF(A95="","",ROUND(M95*IF(J95="",0,J95),2))</x:f>
      </x:c>
      <x:c r="O95" s="75" t="str">
        <x:f>IF(A95="","",M95+N95)</x:f>
      </x:c>
      <x:c r="P95" s="76" t="str">
        <x:f>IF(OR(A95="",E95=""),"",E95-'CONFIGURACIÓN'!$B$8)</x:f>
      </x:c>
      <x:c r="Q95" s="72" t="str">
        <x:f>IF(A95="","",IF(OR(H95="Aceptada",H95="Rechazada",H95="Retirada"),"Cerrada",IF(OR(H95="Vencida",AND(E95&lt;&gt;"",E95&lt;'CONFIGURACIÓN'!$B$8)),"Vencida",IF(E95="","Sin fecha",IF(E95&lt;='CONFIGURACIÓN'!$B$8+'CONFIGURACIÓN'!$B$10,"Próxima a vencer","Vigente")))))</x:f>
      </x:c>
      <x:c r="R95" s="73"/>
      <x:c r="S95" s="72" t="str">
        <x:f>IF(A95="","",IF(OR(H95="Aceptada",H95="Rechazada",H95="Vencida",H95="Retirada"),"No requerido",IF(R95="","Sin fecha",IF(R95&lt;'CONFIGURACIÓN'!$B$8,"Vencido",IF(R95='CONFIGURACIÓN'!$B$8,"Vence hoy",IF(R95&lt;='CONFIGURACIÓN'!$B$8+'CONFIGURACIÓN'!$B$11,"Próximo","Programado"))))))</x:f>
      </x:c>
      <x:c r="T95" s="68"/>
      <x:c r="U95" s="68"/>
      <x:c r="V95" s="68"/>
    </x:row>
    <x:row r="96">
      <x:c r="A96" s="68"/>
      <x:c r="B96" s="68"/>
      <x:c r="C96" s="70" t="str">
        <x:f>IF(B96="","",IFERROR(INDEX('CLIENTES'!$B$11:$B$110,MATCH(B96,'CLIENTES'!$A$11:$A$110,0)),""))</x:f>
      </x:c>
      <x:c r="D96" s="73"/>
      <x:c r="E96" s="73"/>
      <x:c r="F96" s="71"/>
      <x:c r="G96" s="71"/>
      <x:c r="H96" s="71"/>
      <x:c r="I96" s="74"/>
      <x:c r="J96" s="74"/>
      <x:c r="K96" s="75" t="str">
        <x:f>IF(A96="","",SUMIF('PARTIDAS'!$A$11:$A$310,A96,'PARTIDAS'!$I$11:$I$310))</x:f>
      </x:c>
      <x:c r="L96" s="75" t="str">
        <x:f>IF(A96="","",ROUND(K96*IF(I96="",0,I96),2))</x:f>
      </x:c>
      <x:c r="M96" s="75" t="str">
        <x:f>IF(A96="","",K96-L96)</x:f>
      </x:c>
      <x:c r="N96" s="75" t="str">
        <x:f>IF(A96="","",ROUND(M96*IF(J96="",0,J96),2))</x:f>
      </x:c>
      <x:c r="O96" s="75" t="str">
        <x:f>IF(A96="","",M96+N96)</x:f>
      </x:c>
      <x:c r="P96" s="76" t="str">
        <x:f>IF(OR(A96="",E96=""),"",E96-'CONFIGURACIÓN'!$B$8)</x:f>
      </x:c>
      <x:c r="Q96" s="72" t="str">
        <x:f>IF(A96="","",IF(OR(H96="Aceptada",H96="Rechazada",H96="Retirada"),"Cerrada",IF(OR(H96="Vencida",AND(E96&lt;&gt;"",E96&lt;'CONFIGURACIÓN'!$B$8)),"Vencida",IF(E96="","Sin fecha",IF(E96&lt;='CONFIGURACIÓN'!$B$8+'CONFIGURACIÓN'!$B$10,"Próxima a vencer","Vigente")))))</x:f>
      </x:c>
      <x:c r="R96" s="73"/>
      <x:c r="S96" s="72" t="str">
        <x:f>IF(A96="","",IF(OR(H96="Aceptada",H96="Rechazada",H96="Vencida",H96="Retirada"),"No requerido",IF(R96="","Sin fecha",IF(R96&lt;'CONFIGURACIÓN'!$B$8,"Vencido",IF(R96='CONFIGURACIÓN'!$B$8,"Vence hoy",IF(R96&lt;='CONFIGURACIÓN'!$B$8+'CONFIGURACIÓN'!$B$11,"Próximo","Programado"))))))</x:f>
      </x:c>
      <x:c r="T96" s="68"/>
      <x:c r="U96" s="68"/>
      <x:c r="V96" s="68"/>
    </x:row>
    <x:row r="97">
      <x:c r="A97" s="68"/>
      <x:c r="B97" s="68"/>
      <x:c r="C97" s="70" t="str">
        <x:f>IF(B97="","",IFERROR(INDEX('CLIENTES'!$B$11:$B$110,MATCH(B97,'CLIENTES'!$A$11:$A$110,0)),""))</x:f>
      </x:c>
      <x:c r="D97" s="73"/>
      <x:c r="E97" s="73"/>
      <x:c r="F97" s="71"/>
      <x:c r="G97" s="71"/>
      <x:c r="H97" s="71"/>
      <x:c r="I97" s="74"/>
      <x:c r="J97" s="74"/>
      <x:c r="K97" s="75" t="str">
        <x:f>IF(A97="","",SUMIF('PARTIDAS'!$A$11:$A$310,A97,'PARTIDAS'!$I$11:$I$310))</x:f>
      </x:c>
      <x:c r="L97" s="75" t="str">
        <x:f>IF(A97="","",ROUND(K97*IF(I97="",0,I97),2))</x:f>
      </x:c>
      <x:c r="M97" s="75" t="str">
        <x:f>IF(A97="","",K97-L97)</x:f>
      </x:c>
      <x:c r="N97" s="75" t="str">
        <x:f>IF(A97="","",ROUND(M97*IF(J97="",0,J97),2))</x:f>
      </x:c>
      <x:c r="O97" s="75" t="str">
        <x:f>IF(A97="","",M97+N97)</x:f>
      </x:c>
      <x:c r="P97" s="76" t="str">
        <x:f>IF(OR(A97="",E97=""),"",E97-'CONFIGURACIÓN'!$B$8)</x:f>
      </x:c>
      <x:c r="Q97" s="72" t="str">
        <x:f>IF(A97="","",IF(OR(H97="Aceptada",H97="Rechazada",H97="Retirada"),"Cerrada",IF(OR(H97="Vencida",AND(E97&lt;&gt;"",E97&lt;'CONFIGURACIÓN'!$B$8)),"Vencida",IF(E97="","Sin fecha",IF(E97&lt;='CONFIGURACIÓN'!$B$8+'CONFIGURACIÓN'!$B$10,"Próxima a vencer","Vigente")))))</x:f>
      </x:c>
      <x:c r="R97" s="73"/>
      <x:c r="S97" s="72" t="str">
        <x:f>IF(A97="","",IF(OR(H97="Aceptada",H97="Rechazada",H97="Vencida",H97="Retirada"),"No requerido",IF(R97="","Sin fecha",IF(R97&lt;'CONFIGURACIÓN'!$B$8,"Vencido",IF(R97='CONFIGURACIÓN'!$B$8,"Vence hoy",IF(R97&lt;='CONFIGURACIÓN'!$B$8+'CONFIGURACIÓN'!$B$11,"Próximo","Programado"))))))</x:f>
      </x:c>
      <x:c r="T97" s="68"/>
      <x:c r="U97" s="68"/>
      <x:c r="V97" s="68"/>
    </x:row>
    <x:row r="98">
      <x:c r="A98" s="68"/>
      <x:c r="B98" s="68"/>
      <x:c r="C98" s="70" t="str">
        <x:f>IF(B98="","",IFERROR(INDEX('CLIENTES'!$B$11:$B$110,MATCH(B98,'CLIENTES'!$A$11:$A$110,0)),""))</x:f>
      </x:c>
      <x:c r="D98" s="73"/>
      <x:c r="E98" s="73"/>
      <x:c r="F98" s="71"/>
      <x:c r="G98" s="71"/>
      <x:c r="H98" s="71"/>
      <x:c r="I98" s="74"/>
      <x:c r="J98" s="74"/>
      <x:c r="K98" s="75" t="str">
        <x:f>IF(A98="","",SUMIF('PARTIDAS'!$A$11:$A$310,A98,'PARTIDAS'!$I$11:$I$310))</x:f>
      </x:c>
      <x:c r="L98" s="75" t="str">
        <x:f>IF(A98="","",ROUND(K98*IF(I98="",0,I98),2))</x:f>
      </x:c>
      <x:c r="M98" s="75" t="str">
        <x:f>IF(A98="","",K98-L98)</x:f>
      </x:c>
      <x:c r="N98" s="75" t="str">
        <x:f>IF(A98="","",ROUND(M98*IF(J98="",0,J98),2))</x:f>
      </x:c>
      <x:c r="O98" s="75" t="str">
        <x:f>IF(A98="","",M98+N98)</x:f>
      </x:c>
      <x:c r="P98" s="76" t="str">
        <x:f>IF(OR(A98="",E98=""),"",E98-'CONFIGURACIÓN'!$B$8)</x:f>
      </x:c>
      <x:c r="Q98" s="72" t="str">
        <x:f>IF(A98="","",IF(OR(H98="Aceptada",H98="Rechazada",H98="Retirada"),"Cerrada",IF(OR(H98="Vencida",AND(E98&lt;&gt;"",E98&lt;'CONFIGURACIÓN'!$B$8)),"Vencida",IF(E98="","Sin fecha",IF(E98&lt;='CONFIGURACIÓN'!$B$8+'CONFIGURACIÓN'!$B$10,"Próxima a vencer","Vigente")))))</x:f>
      </x:c>
      <x:c r="R98" s="73"/>
      <x:c r="S98" s="72" t="str">
        <x:f>IF(A98="","",IF(OR(H98="Aceptada",H98="Rechazada",H98="Vencida",H98="Retirada"),"No requerido",IF(R98="","Sin fecha",IF(R98&lt;'CONFIGURACIÓN'!$B$8,"Vencido",IF(R98='CONFIGURACIÓN'!$B$8,"Vence hoy",IF(R98&lt;='CONFIGURACIÓN'!$B$8+'CONFIGURACIÓN'!$B$11,"Próximo","Programado"))))))</x:f>
      </x:c>
      <x:c r="T98" s="68"/>
      <x:c r="U98" s="68"/>
      <x:c r="V98" s="68"/>
    </x:row>
    <x:row r="99">
      <x:c r="A99" s="68"/>
      <x:c r="B99" s="68"/>
      <x:c r="C99" s="70" t="str">
        <x:f>IF(B99="","",IFERROR(INDEX('CLIENTES'!$B$11:$B$110,MATCH(B99,'CLIENTES'!$A$11:$A$110,0)),""))</x:f>
      </x:c>
      <x:c r="D99" s="73"/>
      <x:c r="E99" s="73"/>
      <x:c r="F99" s="71"/>
      <x:c r="G99" s="71"/>
      <x:c r="H99" s="71"/>
      <x:c r="I99" s="74"/>
      <x:c r="J99" s="74"/>
      <x:c r="K99" s="75" t="str">
        <x:f>IF(A99="","",SUMIF('PARTIDAS'!$A$11:$A$310,A99,'PARTIDAS'!$I$11:$I$310))</x:f>
      </x:c>
      <x:c r="L99" s="75" t="str">
        <x:f>IF(A99="","",ROUND(K99*IF(I99="",0,I99),2))</x:f>
      </x:c>
      <x:c r="M99" s="75" t="str">
        <x:f>IF(A99="","",K99-L99)</x:f>
      </x:c>
      <x:c r="N99" s="75" t="str">
        <x:f>IF(A99="","",ROUND(M99*IF(J99="",0,J99),2))</x:f>
      </x:c>
      <x:c r="O99" s="75" t="str">
        <x:f>IF(A99="","",M99+N99)</x:f>
      </x:c>
      <x:c r="P99" s="76" t="str">
        <x:f>IF(OR(A99="",E99=""),"",E99-'CONFIGURACIÓN'!$B$8)</x:f>
      </x:c>
      <x:c r="Q99" s="72" t="str">
        <x:f>IF(A99="","",IF(OR(H99="Aceptada",H99="Rechazada",H99="Retirada"),"Cerrada",IF(OR(H99="Vencida",AND(E99&lt;&gt;"",E99&lt;'CONFIGURACIÓN'!$B$8)),"Vencida",IF(E99="","Sin fecha",IF(E99&lt;='CONFIGURACIÓN'!$B$8+'CONFIGURACIÓN'!$B$10,"Próxima a vencer","Vigente")))))</x:f>
      </x:c>
      <x:c r="R99" s="73"/>
      <x:c r="S99" s="72" t="str">
        <x:f>IF(A99="","",IF(OR(H99="Aceptada",H99="Rechazada",H99="Vencida",H99="Retirada"),"No requerido",IF(R99="","Sin fecha",IF(R99&lt;'CONFIGURACIÓN'!$B$8,"Vencido",IF(R99='CONFIGURACIÓN'!$B$8,"Vence hoy",IF(R99&lt;='CONFIGURACIÓN'!$B$8+'CONFIGURACIÓN'!$B$11,"Próximo","Programado"))))))</x:f>
      </x:c>
      <x:c r="T99" s="68"/>
      <x:c r="U99" s="68"/>
      <x:c r="V99" s="68"/>
    </x:row>
    <x:row r="100">
      <x:c r="A100" s="68"/>
      <x:c r="B100" s="68"/>
      <x:c r="C100" s="70" t="str">
        <x:f>IF(B100="","",IFERROR(INDEX('CLIENTES'!$B$11:$B$110,MATCH(B100,'CLIENTES'!$A$11:$A$110,0)),""))</x:f>
      </x:c>
      <x:c r="D100" s="73"/>
      <x:c r="E100" s="73"/>
      <x:c r="F100" s="71"/>
      <x:c r="G100" s="71"/>
      <x:c r="H100" s="71"/>
      <x:c r="I100" s="74"/>
      <x:c r="J100" s="74"/>
      <x:c r="K100" s="75" t="str">
        <x:f>IF(A100="","",SUMIF('PARTIDAS'!$A$11:$A$310,A100,'PARTIDAS'!$I$11:$I$310))</x:f>
      </x:c>
      <x:c r="L100" s="75" t="str">
        <x:f>IF(A100="","",ROUND(K100*IF(I100="",0,I100),2))</x:f>
      </x:c>
      <x:c r="M100" s="75" t="str">
        <x:f>IF(A100="","",K100-L100)</x:f>
      </x:c>
      <x:c r="N100" s="75" t="str">
        <x:f>IF(A100="","",ROUND(M100*IF(J100="",0,J100),2))</x:f>
      </x:c>
      <x:c r="O100" s="75" t="str">
        <x:f>IF(A100="","",M100+N100)</x:f>
      </x:c>
      <x:c r="P100" s="76" t="str">
        <x:f>IF(OR(A100="",E100=""),"",E100-'CONFIGURACIÓN'!$B$8)</x:f>
      </x:c>
      <x:c r="Q100" s="72" t="str">
        <x:f>IF(A100="","",IF(OR(H100="Aceptada",H100="Rechazada",H100="Retirada"),"Cerrada",IF(OR(H100="Vencida",AND(E100&lt;&gt;"",E100&lt;'CONFIGURACIÓN'!$B$8)),"Vencida",IF(E100="","Sin fecha",IF(E100&lt;='CONFIGURACIÓN'!$B$8+'CONFIGURACIÓN'!$B$10,"Próxima a vencer","Vigente")))))</x:f>
      </x:c>
      <x:c r="R100" s="73"/>
      <x:c r="S100" s="72" t="str">
        <x:f>IF(A100="","",IF(OR(H100="Aceptada",H100="Rechazada",H100="Vencida",H100="Retirada"),"No requerido",IF(R100="","Sin fecha",IF(R100&lt;'CONFIGURACIÓN'!$B$8,"Vencido",IF(R100='CONFIGURACIÓN'!$B$8,"Vence hoy",IF(R100&lt;='CONFIGURACIÓN'!$B$8+'CONFIGURACIÓN'!$B$11,"Próximo","Programado"))))))</x:f>
      </x:c>
      <x:c r="T100" s="68"/>
      <x:c r="U100" s="68"/>
      <x:c r="V100" s="68"/>
    </x:row>
    <x:row r="101">
      <x:c r="A101" s="68"/>
      <x:c r="B101" s="68"/>
      <x:c r="C101" s="70" t="str">
        <x:f>IF(B101="","",IFERROR(INDEX('CLIENTES'!$B$11:$B$110,MATCH(B101,'CLIENTES'!$A$11:$A$110,0)),""))</x:f>
      </x:c>
      <x:c r="D101" s="73"/>
      <x:c r="E101" s="73"/>
      <x:c r="F101" s="71"/>
      <x:c r="G101" s="71"/>
      <x:c r="H101" s="71"/>
      <x:c r="I101" s="74"/>
      <x:c r="J101" s="74"/>
      <x:c r="K101" s="75" t="str">
        <x:f>IF(A101="","",SUMIF('PARTIDAS'!$A$11:$A$310,A101,'PARTIDAS'!$I$11:$I$310))</x:f>
      </x:c>
      <x:c r="L101" s="75" t="str">
        <x:f>IF(A101="","",ROUND(K101*IF(I101="",0,I101),2))</x:f>
      </x:c>
      <x:c r="M101" s="75" t="str">
        <x:f>IF(A101="","",K101-L101)</x:f>
      </x:c>
      <x:c r="N101" s="75" t="str">
        <x:f>IF(A101="","",ROUND(M101*IF(J101="",0,J101),2))</x:f>
      </x:c>
      <x:c r="O101" s="75" t="str">
        <x:f>IF(A101="","",M101+N101)</x:f>
      </x:c>
      <x:c r="P101" s="76" t="str">
        <x:f>IF(OR(A101="",E101=""),"",E101-'CONFIGURACIÓN'!$B$8)</x:f>
      </x:c>
      <x:c r="Q101" s="72" t="str">
        <x:f>IF(A101="","",IF(OR(H101="Aceptada",H101="Rechazada",H101="Retirada"),"Cerrada",IF(OR(H101="Vencida",AND(E101&lt;&gt;"",E101&lt;'CONFIGURACIÓN'!$B$8)),"Vencida",IF(E101="","Sin fecha",IF(E101&lt;='CONFIGURACIÓN'!$B$8+'CONFIGURACIÓN'!$B$10,"Próxima a vencer","Vigente")))))</x:f>
      </x:c>
      <x:c r="R101" s="73"/>
      <x:c r="S101" s="72" t="str">
        <x:f>IF(A101="","",IF(OR(H101="Aceptada",H101="Rechazada",H101="Vencida",H101="Retirada"),"No requerido",IF(R101="","Sin fecha",IF(R101&lt;'CONFIGURACIÓN'!$B$8,"Vencido",IF(R101='CONFIGURACIÓN'!$B$8,"Vence hoy",IF(R101&lt;='CONFIGURACIÓN'!$B$8+'CONFIGURACIÓN'!$B$11,"Próximo","Programado"))))))</x:f>
      </x:c>
      <x:c r="T101" s="68"/>
      <x:c r="U101" s="68"/>
      <x:c r="V101" s="68"/>
    </x:row>
    <x:row r="102">
      <x:c r="A102" s="68"/>
      <x:c r="B102" s="68"/>
      <x:c r="C102" s="70" t="str">
        <x:f>IF(B102="","",IFERROR(INDEX('CLIENTES'!$B$11:$B$110,MATCH(B102,'CLIENTES'!$A$11:$A$110,0)),""))</x:f>
      </x:c>
      <x:c r="D102" s="73"/>
      <x:c r="E102" s="73"/>
      <x:c r="F102" s="71"/>
      <x:c r="G102" s="71"/>
      <x:c r="H102" s="71"/>
      <x:c r="I102" s="74"/>
      <x:c r="J102" s="74"/>
      <x:c r="K102" s="75" t="str">
        <x:f>IF(A102="","",SUMIF('PARTIDAS'!$A$11:$A$310,A102,'PARTIDAS'!$I$11:$I$310))</x:f>
      </x:c>
      <x:c r="L102" s="75" t="str">
        <x:f>IF(A102="","",ROUND(K102*IF(I102="",0,I102),2))</x:f>
      </x:c>
      <x:c r="M102" s="75" t="str">
        <x:f>IF(A102="","",K102-L102)</x:f>
      </x:c>
      <x:c r="N102" s="75" t="str">
        <x:f>IF(A102="","",ROUND(M102*IF(J102="",0,J102),2))</x:f>
      </x:c>
      <x:c r="O102" s="75" t="str">
        <x:f>IF(A102="","",M102+N102)</x:f>
      </x:c>
      <x:c r="P102" s="76" t="str">
        <x:f>IF(OR(A102="",E102=""),"",E102-'CONFIGURACIÓN'!$B$8)</x:f>
      </x:c>
      <x:c r="Q102" s="72" t="str">
        <x:f>IF(A102="","",IF(OR(H102="Aceptada",H102="Rechazada",H102="Retirada"),"Cerrada",IF(OR(H102="Vencida",AND(E102&lt;&gt;"",E102&lt;'CONFIGURACIÓN'!$B$8)),"Vencida",IF(E102="","Sin fecha",IF(E102&lt;='CONFIGURACIÓN'!$B$8+'CONFIGURACIÓN'!$B$10,"Próxima a vencer","Vigente")))))</x:f>
      </x:c>
      <x:c r="R102" s="73"/>
      <x:c r="S102" s="72" t="str">
        <x:f>IF(A102="","",IF(OR(H102="Aceptada",H102="Rechazada",H102="Vencida",H102="Retirada"),"No requerido",IF(R102="","Sin fecha",IF(R102&lt;'CONFIGURACIÓN'!$B$8,"Vencido",IF(R102='CONFIGURACIÓN'!$B$8,"Vence hoy",IF(R102&lt;='CONFIGURACIÓN'!$B$8+'CONFIGURACIÓN'!$B$11,"Próximo","Programado"))))))</x:f>
      </x:c>
      <x:c r="T102" s="68"/>
      <x:c r="U102" s="68"/>
      <x:c r="V102" s="68"/>
    </x:row>
    <x:row r="103">
      <x:c r="A103" s="68"/>
      <x:c r="B103" s="68"/>
      <x:c r="C103" s="70" t="str">
        <x:f>IF(B103="","",IFERROR(INDEX('CLIENTES'!$B$11:$B$110,MATCH(B103,'CLIENTES'!$A$11:$A$110,0)),""))</x:f>
      </x:c>
      <x:c r="D103" s="73"/>
      <x:c r="E103" s="73"/>
      <x:c r="F103" s="71"/>
      <x:c r="G103" s="71"/>
      <x:c r="H103" s="71"/>
      <x:c r="I103" s="74"/>
      <x:c r="J103" s="74"/>
      <x:c r="K103" s="75" t="str">
        <x:f>IF(A103="","",SUMIF('PARTIDAS'!$A$11:$A$310,A103,'PARTIDAS'!$I$11:$I$310))</x:f>
      </x:c>
      <x:c r="L103" s="75" t="str">
        <x:f>IF(A103="","",ROUND(K103*IF(I103="",0,I103),2))</x:f>
      </x:c>
      <x:c r="M103" s="75" t="str">
        <x:f>IF(A103="","",K103-L103)</x:f>
      </x:c>
      <x:c r="N103" s="75" t="str">
        <x:f>IF(A103="","",ROUND(M103*IF(J103="",0,J103),2))</x:f>
      </x:c>
      <x:c r="O103" s="75" t="str">
        <x:f>IF(A103="","",M103+N103)</x:f>
      </x:c>
      <x:c r="P103" s="76" t="str">
        <x:f>IF(OR(A103="",E103=""),"",E103-'CONFIGURACIÓN'!$B$8)</x:f>
      </x:c>
      <x:c r="Q103" s="72" t="str">
        <x:f>IF(A103="","",IF(OR(H103="Aceptada",H103="Rechazada",H103="Retirada"),"Cerrada",IF(OR(H103="Vencida",AND(E103&lt;&gt;"",E103&lt;'CONFIGURACIÓN'!$B$8)),"Vencida",IF(E103="","Sin fecha",IF(E103&lt;='CONFIGURACIÓN'!$B$8+'CONFIGURACIÓN'!$B$10,"Próxima a vencer","Vigente")))))</x:f>
      </x:c>
      <x:c r="R103" s="73"/>
      <x:c r="S103" s="72" t="str">
        <x:f>IF(A103="","",IF(OR(H103="Aceptada",H103="Rechazada",H103="Vencida",H103="Retirada"),"No requerido",IF(R103="","Sin fecha",IF(R103&lt;'CONFIGURACIÓN'!$B$8,"Vencido",IF(R103='CONFIGURACIÓN'!$B$8,"Vence hoy",IF(R103&lt;='CONFIGURACIÓN'!$B$8+'CONFIGURACIÓN'!$B$11,"Próximo","Programado"))))))</x:f>
      </x:c>
      <x:c r="T103" s="68"/>
      <x:c r="U103" s="68"/>
      <x:c r="V103" s="68"/>
    </x:row>
    <x:row r="104">
      <x:c r="A104" s="68"/>
      <x:c r="B104" s="68"/>
      <x:c r="C104" s="70" t="str">
        <x:f>IF(B104="","",IFERROR(INDEX('CLIENTES'!$B$11:$B$110,MATCH(B104,'CLIENTES'!$A$11:$A$110,0)),""))</x:f>
      </x:c>
      <x:c r="D104" s="73"/>
      <x:c r="E104" s="73"/>
      <x:c r="F104" s="71"/>
      <x:c r="G104" s="71"/>
      <x:c r="H104" s="71"/>
      <x:c r="I104" s="74"/>
      <x:c r="J104" s="74"/>
      <x:c r="K104" s="75" t="str">
        <x:f>IF(A104="","",SUMIF('PARTIDAS'!$A$11:$A$310,A104,'PARTIDAS'!$I$11:$I$310))</x:f>
      </x:c>
      <x:c r="L104" s="75" t="str">
        <x:f>IF(A104="","",ROUND(K104*IF(I104="",0,I104),2))</x:f>
      </x:c>
      <x:c r="M104" s="75" t="str">
        <x:f>IF(A104="","",K104-L104)</x:f>
      </x:c>
      <x:c r="N104" s="75" t="str">
        <x:f>IF(A104="","",ROUND(M104*IF(J104="",0,J104),2))</x:f>
      </x:c>
      <x:c r="O104" s="75" t="str">
        <x:f>IF(A104="","",M104+N104)</x:f>
      </x:c>
      <x:c r="P104" s="76" t="str">
        <x:f>IF(OR(A104="",E104=""),"",E104-'CONFIGURACIÓN'!$B$8)</x:f>
      </x:c>
      <x:c r="Q104" s="72" t="str">
        <x:f>IF(A104="","",IF(OR(H104="Aceptada",H104="Rechazada",H104="Retirada"),"Cerrada",IF(OR(H104="Vencida",AND(E104&lt;&gt;"",E104&lt;'CONFIGURACIÓN'!$B$8)),"Vencida",IF(E104="","Sin fecha",IF(E104&lt;='CONFIGURACIÓN'!$B$8+'CONFIGURACIÓN'!$B$10,"Próxima a vencer","Vigente")))))</x:f>
      </x:c>
      <x:c r="R104" s="73"/>
      <x:c r="S104" s="72" t="str">
        <x:f>IF(A104="","",IF(OR(H104="Aceptada",H104="Rechazada",H104="Vencida",H104="Retirada"),"No requerido",IF(R104="","Sin fecha",IF(R104&lt;'CONFIGURACIÓN'!$B$8,"Vencido",IF(R104='CONFIGURACIÓN'!$B$8,"Vence hoy",IF(R104&lt;='CONFIGURACIÓN'!$B$8+'CONFIGURACIÓN'!$B$11,"Próximo","Programado"))))))</x:f>
      </x:c>
      <x:c r="T104" s="68"/>
      <x:c r="U104" s="68"/>
      <x:c r="V104" s="68"/>
    </x:row>
    <x:row r="105">
      <x:c r="A105" s="68"/>
      <x:c r="B105" s="68"/>
      <x:c r="C105" s="70" t="str">
        <x:f>IF(B105="","",IFERROR(INDEX('CLIENTES'!$B$11:$B$110,MATCH(B105,'CLIENTES'!$A$11:$A$110,0)),""))</x:f>
      </x:c>
      <x:c r="D105" s="73"/>
      <x:c r="E105" s="73"/>
      <x:c r="F105" s="71"/>
      <x:c r="G105" s="71"/>
      <x:c r="H105" s="71"/>
      <x:c r="I105" s="74"/>
      <x:c r="J105" s="74"/>
      <x:c r="K105" s="75" t="str">
        <x:f>IF(A105="","",SUMIF('PARTIDAS'!$A$11:$A$310,A105,'PARTIDAS'!$I$11:$I$310))</x:f>
      </x:c>
      <x:c r="L105" s="75" t="str">
        <x:f>IF(A105="","",ROUND(K105*IF(I105="",0,I105),2))</x:f>
      </x:c>
      <x:c r="M105" s="75" t="str">
        <x:f>IF(A105="","",K105-L105)</x:f>
      </x:c>
      <x:c r="N105" s="75" t="str">
        <x:f>IF(A105="","",ROUND(M105*IF(J105="",0,J105),2))</x:f>
      </x:c>
      <x:c r="O105" s="75" t="str">
        <x:f>IF(A105="","",M105+N105)</x:f>
      </x:c>
      <x:c r="P105" s="76" t="str">
        <x:f>IF(OR(A105="",E105=""),"",E105-'CONFIGURACIÓN'!$B$8)</x:f>
      </x:c>
      <x:c r="Q105" s="72" t="str">
        <x:f>IF(A105="","",IF(OR(H105="Aceptada",H105="Rechazada",H105="Retirada"),"Cerrada",IF(OR(H105="Vencida",AND(E105&lt;&gt;"",E105&lt;'CONFIGURACIÓN'!$B$8)),"Vencida",IF(E105="","Sin fecha",IF(E105&lt;='CONFIGURACIÓN'!$B$8+'CONFIGURACIÓN'!$B$10,"Próxima a vencer","Vigente")))))</x:f>
      </x:c>
      <x:c r="R105" s="73"/>
      <x:c r="S105" s="72" t="str">
        <x:f>IF(A105="","",IF(OR(H105="Aceptada",H105="Rechazada",H105="Vencida",H105="Retirada"),"No requerido",IF(R105="","Sin fecha",IF(R105&lt;'CONFIGURACIÓN'!$B$8,"Vencido",IF(R105='CONFIGURACIÓN'!$B$8,"Vence hoy",IF(R105&lt;='CONFIGURACIÓN'!$B$8+'CONFIGURACIÓN'!$B$11,"Próximo","Programado"))))))</x:f>
      </x:c>
      <x:c r="T105" s="68"/>
      <x:c r="U105" s="68"/>
      <x:c r="V105" s="68"/>
    </x:row>
    <x:row r="106">
      <x:c r="A106" s="68"/>
      <x:c r="B106" s="68"/>
      <x:c r="C106" s="70" t="str">
        <x:f>IF(B106="","",IFERROR(INDEX('CLIENTES'!$B$11:$B$110,MATCH(B106,'CLIENTES'!$A$11:$A$110,0)),""))</x:f>
      </x:c>
      <x:c r="D106" s="73"/>
      <x:c r="E106" s="73"/>
      <x:c r="F106" s="71"/>
      <x:c r="G106" s="71"/>
      <x:c r="H106" s="71"/>
      <x:c r="I106" s="74"/>
      <x:c r="J106" s="74"/>
      <x:c r="K106" s="75" t="str">
        <x:f>IF(A106="","",SUMIF('PARTIDAS'!$A$11:$A$310,A106,'PARTIDAS'!$I$11:$I$310))</x:f>
      </x:c>
      <x:c r="L106" s="75" t="str">
        <x:f>IF(A106="","",ROUND(K106*IF(I106="",0,I106),2))</x:f>
      </x:c>
      <x:c r="M106" s="75" t="str">
        <x:f>IF(A106="","",K106-L106)</x:f>
      </x:c>
      <x:c r="N106" s="75" t="str">
        <x:f>IF(A106="","",ROUND(M106*IF(J106="",0,J106),2))</x:f>
      </x:c>
      <x:c r="O106" s="75" t="str">
        <x:f>IF(A106="","",M106+N106)</x:f>
      </x:c>
      <x:c r="P106" s="76" t="str">
        <x:f>IF(OR(A106="",E106=""),"",E106-'CONFIGURACIÓN'!$B$8)</x:f>
      </x:c>
      <x:c r="Q106" s="72" t="str">
        <x:f>IF(A106="","",IF(OR(H106="Aceptada",H106="Rechazada",H106="Retirada"),"Cerrada",IF(OR(H106="Vencida",AND(E106&lt;&gt;"",E106&lt;'CONFIGURACIÓN'!$B$8)),"Vencida",IF(E106="","Sin fecha",IF(E106&lt;='CONFIGURACIÓN'!$B$8+'CONFIGURACIÓN'!$B$10,"Próxima a vencer","Vigente")))))</x:f>
      </x:c>
      <x:c r="R106" s="73"/>
      <x:c r="S106" s="72" t="str">
        <x:f>IF(A106="","",IF(OR(H106="Aceptada",H106="Rechazada",H106="Vencida",H106="Retirada"),"No requerido",IF(R106="","Sin fecha",IF(R106&lt;'CONFIGURACIÓN'!$B$8,"Vencido",IF(R106='CONFIGURACIÓN'!$B$8,"Vence hoy",IF(R106&lt;='CONFIGURACIÓN'!$B$8+'CONFIGURACIÓN'!$B$11,"Próximo","Programado"))))))</x:f>
      </x:c>
      <x:c r="T106" s="68"/>
      <x:c r="U106" s="68"/>
      <x:c r="V106" s="68"/>
    </x:row>
    <x:row r="107">
      <x:c r="A107" s="68"/>
      <x:c r="B107" s="68"/>
      <x:c r="C107" s="70" t="str">
        <x:f>IF(B107="","",IFERROR(INDEX('CLIENTES'!$B$11:$B$110,MATCH(B107,'CLIENTES'!$A$11:$A$110,0)),""))</x:f>
      </x:c>
      <x:c r="D107" s="73"/>
      <x:c r="E107" s="73"/>
      <x:c r="F107" s="71"/>
      <x:c r="G107" s="71"/>
      <x:c r="H107" s="71"/>
      <x:c r="I107" s="74"/>
      <x:c r="J107" s="74"/>
      <x:c r="K107" s="75" t="str">
        <x:f>IF(A107="","",SUMIF('PARTIDAS'!$A$11:$A$310,A107,'PARTIDAS'!$I$11:$I$310))</x:f>
      </x:c>
      <x:c r="L107" s="75" t="str">
        <x:f>IF(A107="","",ROUND(K107*IF(I107="",0,I107),2))</x:f>
      </x:c>
      <x:c r="M107" s="75" t="str">
        <x:f>IF(A107="","",K107-L107)</x:f>
      </x:c>
      <x:c r="N107" s="75" t="str">
        <x:f>IF(A107="","",ROUND(M107*IF(J107="",0,J107),2))</x:f>
      </x:c>
      <x:c r="O107" s="75" t="str">
        <x:f>IF(A107="","",M107+N107)</x:f>
      </x:c>
      <x:c r="P107" s="76" t="str">
        <x:f>IF(OR(A107="",E107=""),"",E107-'CONFIGURACIÓN'!$B$8)</x:f>
      </x:c>
      <x:c r="Q107" s="72" t="str">
        <x:f>IF(A107="","",IF(OR(H107="Aceptada",H107="Rechazada",H107="Retirada"),"Cerrada",IF(OR(H107="Vencida",AND(E107&lt;&gt;"",E107&lt;'CONFIGURACIÓN'!$B$8)),"Vencida",IF(E107="","Sin fecha",IF(E107&lt;='CONFIGURACIÓN'!$B$8+'CONFIGURACIÓN'!$B$10,"Próxima a vencer","Vigente")))))</x:f>
      </x:c>
      <x:c r="R107" s="73"/>
      <x:c r="S107" s="72" t="str">
        <x:f>IF(A107="","",IF(OR(H107="Aceptada",H107="Rechazada",H107="Vencida",H107="Retirada"),"No requerido",IF(R107="","Sin fecha",IF(R107&lt;'CONFIGURACIÓN'!$B$8,"Vencido",IF(R107='CONFIGURACIÓN'!$B$8,"Vence hoy",IF(R107&lt;='CONFIGURACIÓN'!$B$8+'CONFIGURACIÓN'!$B$11,"Próximo","Programado"))))))</x:f>
      </x:c>
      <x:c r="T107" s="68"/>
      <x:c r="U107" s="68"/>
      <x:c r="V107" s="68"/>
    </x:row>
    <x:row r="108">
      <x:c r="A108" s="68"/>
      <x:c r="B108" s="68"/>
      <x:c r="C108" s="70" t="str">
        <x:f>IF(B108="","",IFERROR(INDEX('CLIENTES'!$B$11:$B$110,MATCH(B108,'CLIENTES'!$A$11:$A$110,0)),""))</x:f>
      </x:c>
      <x:c r="D108" s="73"/>
      <x:c r="E108" s="73"/>
      <x:c r="F108" s="71"/>
      <x:c r="G108" s="71"/>
      <x:c r="H108" s="71"/>
      <x:c r="I108" s="74"/>
      <x:c r="J108" s="74"/>
      <x:c r="K108" s="75" t="str">
        <x:f>IF(A108="","",SUMIF('PARTIDAS'!$A$11:$A$310,A108,'PARTIDAS'!$I$11:$I$310))</x:f>
      </x:c>
      <x:c r="L108" s="75" t="str">
        <x:f>IF(A108="","",ROUND(K108*IF(I108="",0,I108),2))</x:f>
      </x:c>
      <x:c r="M108" s="75" t="str">
        <x:f>IF(A108="","",K108-L108)</x:f>
      </x:c>
      <x:c r="N108" s="75" t="str">
        <x:f>IF(A108="","",ROUND(M108*IF(J108="",0,J108),2))</x:f>
      </x:c>
      <x:c r="O108" s="75" t="str">
        <x:f>IF(A108="","",M108+N108)</x:f>
      </x:c>
      <x:c r="P108" s="76" t="str">
        <x:f>IF(OR(A108="",E108=""),"",E108-'CONFIGURACIÓN'!$B$8)</x:f>
      </x:c>
      <x:c r="Q108" s="72" t="str">
        <x:f>IF(A108="","",IF(OR(H108="Aceptada",H108="Rechazada",H108="Retirada"),"Cerrada",IF(OR(H108="Vencida",AND(E108&lt;&gt;"",E108&lt;'CONFIGURACIÓN'!$B$8)),"Vencida",IF(E108="","Sin fecha",IF(E108&lt;='CONFIGURACIÓN'!$B$8+'CONFIGURACIÓN'!$B$10,"Próxima a vencer","Vigente")))))</x:f>
      </x:c>
      <x:c r="R108" s="73"/>
      <x:c r="S108" s="72" t="str">
        <x:f>IF(A108="","",IF(OR(H108="Aceptada",H108="Rechazada",H108="Vencida",H108="Retirada"),"No requerido",IF(R108="","Sin fecha",IF(R108&lt;'CONFIGURACIÓN'!$B$8,"Vencido",IF(R108='CONFIGURACIÓN'!$B$8,"Vence hoy",IF(R108&lt;='CONFIGURACIÓN'!$B$8+'CONFIGURACIÓN'!$B$11,"Próximo","Programado"))))))</x:f>
      </x:c>
      <x:c r="T108" s="68"/>
      <x:c r="U108" s="68"/>
      <x:c r="V108" s="68"/>
    </x:row>
    <x:row r="109">
      <x:c r="A109" s="68"/>
      <x:c r="B109" s="68"/>
      <x:c r="C109" s="70" t="str">
        <x:f>IF(B109="","",IFERROR(INDEX('CLIENTES'!$B$11:$B$110,MATCH(B109,'CLIENTES'!$A$11:$A$110,0)),""))</x:f>
      </x:c>
      <x:c r="D109" s="73"/>
      <x:c r="E109" s="73"/>
      <x:c r="F109" s="71"/>
      <x:c r="G109" s="71"/>
      <x:c r="H109" s="71"/>
      <x:c r="I109" s="74"/>
      <x:c r="J109" s="74"/>
      <x:c r="K109" s="75" t="str">
        <x:f>IF(A109="","",SUMIF('PARTIDAS'!$A$11:$A$310,A109,'PARTIDAS'!$I$11:$I$310))</x:f>
      </x:c>
      <x:c r="L109" s="75" t="str">
        <x:f>IF(A109="","",ROUND(K109*IF(I109="",0,I109),2))</x:f>
      </x:c>
      <x:c r="M109" s="75" t="str">
        <x:f>IF(A109="","",K109-L109)</x:f>
      </x:c>
      <x:c r="N109" s="75" t="str">
        <x:f>IF(A109="","",ROUND(M109*IF(J109="",0,J109),2))</x:f>
      </x:c>
      <x:c r="O109" s="75" t="str">
        <x:f>IF(A109="","",M109+N109)</x:f>
      </x:c>
      <x:c r="P109" s="76" t="str">
        <x:f>IF(OR(A109="",E109=""),"",E109-'CONFIGURACIÓN'!$B$8)</x:f>
      </x:c>
      <x:c r="Q109" s="72" t="str">
        <x:f>IF(A109="","",IF(OR(H109="Aceptada",H109="Rechazada",H109="Retirada"),"Cerrada",IF(OR(H109="Vencida",AND(E109&lt;&gt;"",E109&lt;'CONFIGURACIÓN'!$B$8)),"Vencida",IF(E109="","Sin fecha",IF(E109&lt;='CONFIGURACIÓN'!$B$8+'CONFIGURACIÓN'!$B$10,"Próxima a vencer","Vigente")))))</x:f>
      </x:c>
      <x:c r="R109" s="73"/>
      <x:c r="S109" s="72" t="str">
        <x:f>IF(A109="","",IF(OR(H109="Aceptada",H109="Rechazada",H109="Vencida",H109="Retirada"),"No requerido",IF(R109="","Sin fecha",IF(R109&lt;'CONFIGURACIÓN'!$B$8,"Vencido",IF(R109='CONFIGURACIÓN'!$B$8,"Vence hoy",IF(R109&lt;='CONFIGURACIÓN'!$B$8+'CONFIGURACIÓN'!$B$11,"Próximo","Programado"))))))</x:f>
      </x:c>
      <x:c r="T109" s="68"/>
      <x:c r="U109" s="68"/>
      <x:c r="V109" s="68"/>
    </x:row>
    <x:row r="110">
      <x:c r="A110" s="68"/>
      <x:c r="B110" s="68"/>
      <x:c r="C110" s="70" t="str">
        <x:f>IF(B110="","",IFERROR(INDEX('CLIENTES'!$B$11:$B$110,MATCH(B110,'CLIENTES'!$A$11:$A$110,0)),""))</x:f>
      </x:c>
      <x:c r="D110" s="73"/>
      <x:c r="E110" s="73"/>
      <x:c r="F110" s="71"/>
      <x:c r="G110" s="71"/>
      <x:c r="H110" s="71"/>
      <x:c r="I110" s="74"/>
      <x:c r="J110" s="74"/>
      <x:c r="K110" s="75" t="str">
        <x:f>IF(A110="","",SUMIF('PARTIDAS'!$A$11:$A$310,A110,'PARTIDAS'!$I$11:$I$310))</x:f>
      </x:c>
      <x:c r="L110" s="75" t="str">
        <x:f>IF(A110="","",ROUND(K110*IF(I110="",0,I110),2))</x:f>
      </x:c>
      <x:c r="M110" s="75" t="str">
        <x:f>IF(A110="","",K110-L110)</x:f>
      </x:c>
      <x:c r="N110" s="75" t="str">
        <x:f>IF(A110="","",ROUND(M110*IF(J110="",0,J110),2))</x:f>
      </x:c>
      <x:c r="O110" s="75" t="str">
        <x:f>IF(A110="","",M110+N110)</x:f>
      </x:c>
      <x:c r="P110" s="76" t="str">
        <x:f>IF(OR(A110="",E110=""),"",E110-'CONFIGURACIÓN'!$B$8)</x:f>
      </x:c>
      <x:c r="Q110" s="72" t="str">
        <x:f>IF(A110="","",IF(OR(H110="Aceptada",H110="Rechazada",H110="Retirada"),"Cerrada",IF(OR(H110="Vencida",AND(E110&lt;&gt;"",E110&lt;'CONFIGURACIÓN'!$B$8)),"Vencida",IF(E110="","Sin fecha",IF(E110&lt;='CONFIGURACIÓN'!$B$8+'CONFIGURACIÓN'!$B$10,"Próxima a vencer","Vigente")))))</x:f>
      </x:c>
      <x:c r="R110" s="73"/>
      <x:c r="S110" s="72" t="str">
        <x:f>IF(A110="","",IF(OR(H110="Aceptada",H110="Rechazada",H110="Vencida",H110="Retirada"),"No requerido",IF(R110="","Sin fecha",IF(R110&lt;'CONFIGURACIÓN'!$B$8,"Vencido",IF(R110='CONFIGURACIÓN'!$B$8,"Vence hoy",IF(R110&lt;='CONFIGURACIÓN'!$B$8+'CONFIGURACIÓN'!$B$11,"Próximo","Programado"))))))</x:f>
      </x:c>
      <x:c r="T110" s="68"/>
      <x:c r="U110" s="68"/>
      <x:c r="V110" s="68"/>
    </x:row>
  </x:sheetData>
  <x:mergeCells>
    <x:mergeCell ref="A1:V2"/>
    <x:mergeCell ref="A3:V3"/>
    <x:mergeCell ref="A5:V5"/>
  </x:mergeCells>
  <x:conditionalFormatting sqref="A11:A110">
    <x:cfRule type="duplicateValues" dxfId="1" priority="1"/>
  </x:conditionalFormatting>
  <x:conditionalFormatting sqref="Q11:Q110">
    <x:cfRule type="containsText" dxfId="2" priority="2" operator="containsText" text="Vencida"/>
    <x:cfRule type="containsText" dxfId="3" priority="3" operator="containsText" text="Próxima a vencer"/>
  </x:conditionalFormatting>
  <x:conditionalFormatting sqref="S11:S110">
    <x:cfRule type="containsText" dxfId="4" priority="4" operator="containsText" text="Vencido"/>
    <x:cfRule type="containsText" dxfId="5" priority="5" operator="containsText" text="Vence hoy"/>
    <x:cfRule type="containsText" dxfId="6" priority="6" operator="containsText" text="Próximo"/>
  </x:conditionalFormatting>
  <x:dataValidations count="5">
    <x:dataValidation type="list" sqref="B11:B110">
      <x:formula1>INDIRECT("'CLIENTES'!$A$11:$A$110")</x:formula1>
    </x:dataValidation>
    <x:dataValidation type="list" sqref="F11:F110">
      <x:formula1>INDIRECT("'CONFIGURACIÓN'!$D$6:$D$10")</x:formula1>
    </x:dataValidation>
    <x:dataValidation type="list" sqref="G11:G110">
      <x:formula1>INDIRECT("'CONFIGURACIÓN'!$F$6:$F$8")</x:formula1>
    </x:dataValidation>
    <x:dataValidation type="list" sqref="H11:H110">
      <x:formula1>INDIRECT("'CONFIGURACIÓN'!$E$6:$E$13")</x:formula1>
    </x:dataValidation>
    <x:dataValidation type="decimal" operator="between" sqref="I11:J110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000785a1987540fa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1" hidden="0" customWidth="1"/>
    <x:col min="3" max="3" width="24" hidden="0" customWidth="1"/>
    <x:col min="4" max="4" width="34" hidden="0" customWidth="1"/>
    <x:col min="5" max="5" width="13" hidden="0" customWidth="1"/>
    <x:col min="6" max="6" width="16" hidden="0" customWidth="1"/>
    <x:col min="7" max="7" width="16" hidden="0" customWidth="1"/>
    <x:col min="8" max="8" width="17" hidden="0" customWidth="1"/>
    <x:col min="9" max="9" width="17" hidden="0" customWidth="1"/>
  </x:cols>
  <x:sheetData>
    <x:row r="1" ht="26" customHeight="1">
      <x:c r="A1" s="5" t="str">
        <x:v>PARTIDAS</x:v>
      </x:c>
      <x:c r="B1" s="5"/>
      <x:c r="C1" s="5"/>
      <x:c r="D1" s="5"/>
      <x:c r="E1" s="5"/>
      <x:c r="F1" s="5"/>
      <x:c r="G1" s="5"/>
      <x:c r="H1" s="5"/>
      <x:c r="I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</x:row>
    <x:row r="3" ht="24" customHeight="1">
      <x:c r="A3" s="8" t="str">
        <x:v>Introduzca productos y servicios por ID de cotización. El importe se calcula tras el descuento de línea.</x:v>
      </x:c>
      <x:c r="B3" s="8"/>
      <x:c r="C3" s="8"/>
      <x:c r="D3" s="8"/>
      <x:c r="E3" s="8"/>
      <x:c r="F3" s="8"/>
      <x:c r="G3" s="8"/>
      <x:c r="H3" s="8"/>
      <x:c r="I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</x:row>
    <x:row r="5">
      <x:c r="A5" s="53" t="str">
        <x:v>Use números de línea consecutivos. Cantidad y precio unitario deben ser valores numéricos no negativos.</x:v>
      </x:c>
      <x:c r="B5" s="53"/>
      <x:c r="C5" s="53"/>
      <x:c r="D5" s="53"/>
      <x:c r="E5" s="53"/>
      <x:c r="F5" s="53"/>
      <x:c r="G5" s="53"/>
      <x:c r="H5" s="53"/>
      <x:c r="I5" s="53"/>
    </x:row>
    <x:row r="6">
      <x:c r="A6" s="3"/>
      <x:c r="B6" s="3"/>
      <x:c r="C6" s="3"/>
      <x:c r="D6" s="3"/>
      <x:c r="E6" s="3"/>
      <x:c r="F6" s="3"/>
      <x:c r="G6" s="3"/>
      <x:c r="H6" s="3"/>
      <x:c r="I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</x:row>
    <x:row r="10" ht="40" customHeight="1">
      <x:c r="A10" s="67" t="str">
        <x:v>ID de cotización</x:v>
      </x:c>
      <x:c r="B10" s="67" t="str">
        <x:v>Línea</x:v>
      </x:c>
      <x:c r="C10" s="67" t="str">
        <x:v>Producto / Servicio</x:v>
      </x:c>
      <x:c r="D10" s="67" t="str">
        <x:v>Descripción</x:v>
      </x:c>
      <x:c r="E10" s="67" t="str">
        <x:v>Cantidad</x:v>
      </x:c>
      <x:c r="F10" s="67" t="str">
        <x:v>Unidad</x:v>
      </x:c>
      <x:c r="G10" s="67" t="str">
        <x:v>Precio unitario</x:v>
      </x:c>
      <x:c r="H10" s="67" t="str">
        <x:v>Descuento de línea %</x:v>
      </x:c>
      <x:c r="I10" s="67" t="str">
        <x:v>Importe de línea</x:v>
      </x:c>
    </x:row>
    <x:row r="11">
      <x:c r="A11" s="68" t="str">
        <x:v>QT-001</x:v>
      </x:c>
      <x:c r="B11" s="68" t="n">
        <x:v>1</x:v>
      </x:c>
      <x:c r="C11" s="68" t="str">
        <x:v>Mantenimiento web</x:v>
      </x:c>
      <x:c r="D11" s="68" t="str">
        <x:v>Paquete anual de mantenimiento</x:v>
      </x:c>
      <x:c r="E11" s="78" t="n">
        <x:v>1</x:v>
      </x:c>
      <x:c r="F11" s="68" t="str">
        <x:v>Paquete</x:v>
      </x:c>
      <x:c r="G11" s="79" t="n">
        <x:v>10000</x:v>
      </x:c>
      <x:c r="H11" s="80" t="n">
        <x:v>0</x:v>
      </x:c>
      <x:c r="I11" s="81" t="n">
        <x:f>IF(A11="","",IF(OR(E11="",G11=""),"",ROUND(E11*G11*(1-IF(H11="",0,H11)),2)))</x:f>
        <x:v>10000</x:v>
      </x:c>
    </x:row>
    <x:row r="12">
      <x:c r="A12" s="68" t="str">
        <x:v>QT-001</x:v>
      </x:c>
      <x:c r="B12" s="68" t="n">
        <x:v>2</x:v>
      </x:c>
      <x:c r="C12" s="68" t="str">
        <x:v>Soporte prioritario</x:v>
      </x:c>
      <x:c r="D12" s="68" t="str">
        <x:v>Asignación de soporte prioritario</x:v>
      </x:c>
      <x:c r="E12" s="78" t="n">
        <x:v>1</x:v>
      </x:c>
      <x:c r="F12" s="68" t="str">
        <x:v>Paquete</x:v>
      </x:c>
      <x:c r="G12" s="79" t="n">
        <x:v>10000</x:v>
      </x:c>
      <x:c r="H12" s="80" t="n">
        <x:v>0</x:v>
      </x:c>
      <x:c r="I12" s="81" t="n">
        <x:f>IF(A12="","",IF(OR(E12="",G12=""),"",ROUND(E12*G12*(1-IF(H12="",0,H12)),2)))</x:f>
        <x:v>10000</x:v>
      </x:c>
    </x:row>
    <x:row r="13">
      <x:c r="A13" s="68" t="str">
        <x:v>QT-002</x:v>
      </x:c>
      <x:c r="B13" s="68" t="n">
        <x:v>1</x:v>
      </x:c>
      <x:c r="C13" s="68" t="str">
        <x:v>Revisión operativa</x:v>
      </x:c>
      <x:c r="D13" s="68" t="str">
        <x:v>Evaluación de operaciones del café</x:v>
      </x:c>
      <x:c r="E13" s="78" t="n">
        <x:v>1</x:v>
      </x:c>
      <x:c r="F13" s="68" t="str">
        <x:v>Proyecto</x:v>
      </x:c>
      <x:c r="G13" s="79" t="n">
        <x:v>18000</x:v>
      </x:c>
      <x:c r="H13" s="80" t="n">
        <x:v>0</x:v>
      </x:c>
      <x:c r="I13" s="81" t="n">
        <x:f>IF(A13="","",IF(OR(E13="",G13=""),"",ROUND(E13*G13*(1-IF(H13="",0,H13)),2)))</x:f>
        <x:v>18000</x:v>
      </x:c>
    </x:row>
    <x:row r="14">
      <x:c r="A14" s="68" t="str">
        <x:v>QT-002</x:v>
      </x:c>
      <x:c r="B14" s="68" t="n">
        <x:v>2</x:v>
      </x:c>
      <x:c r="C14" s="68" t="str">
        <x:v>Planificación del menú</x:v>
      </x:c>
      <x:c r="D14" s="68" t="str">
        <x:v>Planificación del menú estacional</x:v>
      </x:c>
      <x:c r="E14" s="78" t="n">
        <x:v>1</x:v>
      </x:c>
      <x:c r="F14" s="68" t="str">
        <x:v>Proyecto</x:v>
      </x:c>
      <x:c r="G14" s="79" t="n">
        <x:v>10000</x:v>
      </x:c>
      <x:c r="H14" s="80" t="n">
        <x:v>0</x:v>
      </x:c>
      <x:c r="I14" s="81" t="n">
        <x:f>IF(A14="","",IF(OR(E14="",G14=""),"",ROUND(E14*G14*(1-IF(H14="",0,H14)),2)))</x:f>
        <x:v>10000</x:v>
      </x:c>
    </x:row>
    <x:row r="15">
      <x:c r="A15" s="68" t="str">
        <x:v>QT-003</x:v>
      </x:c>
      <x:c r="B15" s="68" t="n">
        <x:v>1</x:v>
      </x:c>
      <x:c r="C15" s="68" t="str">
        <x:v>Auditoría del servicio</x:v>
      </x:c>
      <x:c r="D15" s="68" t="str">
        <x:v>Auditoría del plan actual</x:v>
      </x:c>
      <x:c r="E15" s="78" t="n">
        <x:v>1</x:v>
      </x:c>
      <x:c r="F15" s="68" t="str">
        <x:v>Proyecto</x:v>
      </x:c>
      <x:c r="G15" s="79" t="n">
        <x:v>8000</x:v>
      </x:c>
      <x:c r="H15" s="80" t="n">
        <x:v>0</x:v>
      </x:c>
      <x:c r="I15" s="81" t="n">
        <x:f>IF(A15="","",IF(OR(E15="",G15=""),"",ROUND(E15*G15*(1-IF(H15="",0,H15)),2)))</x:f>
        <x:v>8000</x:v>
      </x:c>
    </x:row>
    <x:row r="16">
      <x:c r="A16" s="68" t="str">
        <x:v>QT-003</x:v>
      </x:c>
      <x:c r="B16" s="68" t="n">
        <x:v>2</x:v>
      </x:c>
      <x:c r="C16" s="68" t="str">
        <x:v>Rediseño del plan</x:v>
      </x:c>
      <x:c r="D16" s="68" t="str">
        <x:v>Diseño del plan revisado</x:v>
      </x:c>
      <x:c r="E16" s="78" t="n">
        <x:v>1</x:v>
      </x:c>
      <x:c r="F16" s="68" t="str">
        <x:v>Proyecto</x:v>
      </x:c>
      <x:c r="G16" s="79" t="n">
        <x:v>7500</x:v>
      </x:c>
      <x:c r="H16" s="80" t="n">
        <x:v>0</x:v>
      </x:c>
      <x:c r="I16" s="81" t="n">
        <x:f>IF(A16="","",IF(OR(E16="",G16=""),"",ROUND(E16*G16*(1-IF(H16="",0,H16)),2)))</x:f>
        <x:v>7500</x:v>
      </x:c>
    </x:row>
    <x:row r="17">
      <x:c r="A17" s="68" t="str">
        <x:v>QT-004</x:v>
      </x:c>
      <x:c r="B17" s="68" t="n">
        <x:v>1</x:v>
      </x:c>
      <x:c r="C17" s="68" t="str">
        <x:v>Revisión del flujo</x:v>
      </x:c>
      <x:c r="D17" s="68" t="str">
        <x:v>Evaluación del flujo del taller</x:v>
      </x:c>
      <x:c r="E17" s="78" t="n">
        <x:v>1</x:v>
      </x:c>
      <x:c r="F17" s="68" t="str">
        <x:v>Proyecto</x:v>
      </x:c>
      <x:c r="G17" s="79" t="n">
        <x:v>9000</x:v>
      </x:c>
      <x:c r="H17" s="80" t="n">
        <x:v>0</x:v>
      </x:c>
      <x:c r="I17" s="81" t="n">
        <x:f>IF(A17="","",IF(OR(E17="",G17=""),"",ROUND(E17*G17*(1-IF(H17="",0,H17)),2)))</x:f>
        <x:v>9000</x:v>
      </x:c>
    </x:row>
    <x:row r="18">
      <x:c r="A18" s="68" t="str">
        <x:v>QT-005</x:v>
      </x:c>
      <x:c r="B18" s="68" t="n">
        <x:v>1</x:v>
      </x:c>
      <x:c r="C18" s="68" t="str">
        <x:v>Diseño formativo</x:v>
      </x:c>
      <x:c r="D18" s="68" t="str">
        <x:v>Diseño del programa de tutores</x:v>
      </x:c>
      <x:c r="E18" s="78" t="n">
        <x:v>1</x:v>
      </x:c>
      <x:c r="F18" s="68" t="str">
        <x:v>Proyecto</x:v>
      </x:c>
      <x:c r="G18" s="79" t="n">
        <x:v>7000</x:v>
      </x:c>
      <x:c r="H18" s="80" t="n">
        <x:v>0</x:v>
      </x:c>
      <x:c r="I18" s="81" t="n">
        <x:f>IF(A18="","",IF(OR(E18="",G18=""),"",ROUND(E18*G18*(1-IF(H18="",0,H18)),2)))</x:f>
        <x:v>7000</x:v>
      </x:c>
    </x:row>
    <x:row r="19">
      <x:c r="A19" s="68" t="str">
        <x:v>QT-005</x:v>
      </x:c>
      <x:c r="B19" s="68" t="n">
        <x:v>2</x:v>
      </x:c>
      <x:c r="C19" s="68" t="str">
        <x:v>Facilitación</x:v>
      </x:c>
      <x:c r="D19" s="68" t="str">
        <x:v>Paquete de impartición</x:v>
      </x:c>
      <x:c r="E19" s="78" t="n">
        <x:v>1</x:v>
      </x:c>
      <x:c r="F19" s="68" t="str">
        <x:v>Paquete</x:v>
      </x:c>
      <x:c r="G19" s="79" t="n">
        <x:v>5000</x:v>
      </x:c>
      <x:c r="H19" s="80" t="n">
        <x:v>0</x:v>
      </x:c>
      <x:c r="I19" s="81" t="n">
        <x:f>IF(A19="","",IF(OR(E19="",G19=""),"",ROUND(E19*G19*(1-IF(H19="",0,H19)),2)))</x:f>
        <x:v>5000</x:v>
      </x:c>
    </x:row>
    <x:row r="20">
      <x:c r="A20" s="68" t="str">
        <x:v>QT-006</x:v>
      </x:c>
      <x:c r="B20" s="68" t="n">
        <x:v>1</x:v>
      </x:c>
      <x:c r="C20" s="68" t="str">
        <x:v>Planificación del evento</x:v>
      </x:c>
      <x:c r="D20" s="68" t="str">
        <x:v>Soporte de coordinación</x:v>
      </x:c>
      <x:c r="E20" s="78" t="n">
        <x:v>1</x:v>
      </x:c>
      <x:c r="F20" s="68" t="str">
        <x:v>Paquete</x:v>
      </x:c>
      <x:c r="G20" s="79" t="n">
        <x:v>7500</x:v>
      </x:c>
      <x:c r="H20" s="80" t="n">
        <x:v>0</x:v>
      </x:c>
      <x:c r="I20" s="81" t="n">
        <x:f>IF(A20="","",IF(OR(E20="",G20=""),"",ROUND(E20*G20*(1-IF(H20="",0,H20)),2)))</x:f>
        <x:v>7500</x:v>
      </x:c>
    </x:row>
    <x:row r="21">
      <x:c r="A21" s="68" t="str">
        <x:v>QT-007</x:v>
      </x:c>
      <x:c r="B21" s="68" t="n">
        <x:v>1</x:v>
      </x:c>
      <x:c r="C21" s="68" t="str">
        <x:v>Revisión de flota</x:v>
      </x:c>
      <x:c r="D21" s="68" t="str">
        <x:v>Revisión de rutas y procesos</x:v>
      </x:c>
      <x:c r="E21" s="78" t="n">
        <x:v>1</x:v>
      </x:c>
      <x:c r="F21" s="68" t="str">
        <x:v>Proyecto</x:v>
      </x:c>
      <x:c r="G21" s="79" t="n">
        <x:v>14000</x:v>
      </x:c>
      <x:c r="H21" s="80" t="n">
        <x:v>0</x:v>
      </x:c>
      <x:c r="I21" s="81" t="n">
        <x:f>IF(A21="","",IF(OR(E21="",G21=""),"",ROUND(E21*G21*(1-IF(H21="",0,H21)),2)))</x:f>
        <x:v>14000</x:v>
      </x:c>
    </x:row>
    <x:row r="22">
      <x:c r="A22" s="68" t="str">
        <x:v>QT-008</x:v>
      </x:c>
      <x:c r="B22" s="68" t="n">
        <x:v>1</x:v>
      </x:c>
      <x:c r="C22" s="68" t="str">
        <x:v>Revisión administrativa</x:v>
      </x:c>
      <x:c r="D22" s="68" t="str">
        <x:v>Evaluación administrativa</x:v>
      </x:c>
      <x:c r="E22" s="78" t="n">
        <x:v>1</x:v>
      </x:c>
      <x:c r="F22" s="68" t="str">
        <x:v>Proyecto</x:v>
      </x:c>
      <x:c r="G22" s="79" t="n">
        <x:v>3500</x:v>
      </x:c>
      <x:c r="H22" s="80" t="n">
        <x:v>0</x:v>
      </x:c>
      <x:c r="I22" s="81" t="n">
        <x:f>IF(A22="","",IF(OR(E22="",G22=""),"",ROUND(E22*G22*(1-IF(H22="",0,H22)),2)))</x:f>
        <x:v>3500</x:v>
      </x:c>
    </x:row>
    <x:row r="23">
      <x:c r="A23" s="68" t="str">
        <x:v>QT-008</x:v>
      </x:c>
      <x:c r="B23" s="68" t="n">
        <x:v>2</x:v>
      </x:c>
      <x:c r="C23" s="68" t="str">
        <x:v>Recomendaciones</x:v>
      </x:c>
      <x:c r="D23" s="68" t="str">
        <x:v>Recomendaciones de mejora</x:v>
      </x:c>
      <x:c r="E23" s="78" t="n">
        <x:v>1</x:v>
      </x:c>
      <x:c r="F23" s="68" t="str">
        <x:v>Proyecto</x:v>
      </x:c>
      <x:c r="G23" s="79" t="n">
        <x:v>2500</x:v>
      </x:c>
      <x:c r="H23" s="80" t="n">
        <x:v>0</x:v>
      </x:c>
      <x:c r="I23" s="81" t="n">
        <x:f>IF(A23="","",IF(OR(E23="",G23=""),"",ROUND(E23*G23*(1-IF(H23="",0,H23)),2)))</x:f>
        <x:v>2500</x:v>
      </x:c>
    </x:row>
    <x:row r="24">
      <x:c r="A24" s="68"/>
      <x:c r="B24" s="68"/>
      <x:c r="C24" s="68"/>
      <x:c r="D24" s="68"/>
      <x:c r="E24" s="78"/>
      <x:c r="F24" s="68"/>
      <x:c r="G24" s="79"/>
      <x:c r="H24" s="80"/>
      <x:c r="I24" s="81" t="str">
        <x:f>IF(A24="","",IF(OR(E24="",G24=""),"",ROUND(E24*G24*(1-IF(H24="",0,H24)),2)))</x:f>
      </x:c>
    </x:row>
    <x:row r="25">
      <x:c r="A25" s="68"/>
      <x:c r="B25" s="68"/>
      <x:c r="C25" s="68"/>
      <x:c r="D25" s="68"/>
      <x:c r="E25" s="78"/>
      <x:c r="F25" s="68"/>
      <x:c r="G25" s="79"/>
      <x:c r="H25" s="80"/>
      <x:c r="I25" s="81" t="str">
        <x:f>IF(A25="","",IF(OR(E25="",G25=""),"",ROUND(E25*G25*(1-IF(H25="",0,H25)),2)))</x:f>
      </x:c>
    </x:row>
    <x:row r="26">
      <x:c r="A26" s="68"/>
      <x:c r="B26" s="68"/>
      <x:c r="C26" s="68"/>
      <x:c r="D26" s="68"/>
      <x:c r="E26" s="78"/>
      <x:c r="F26" s="68"/>
      <x:c r="G26" s="79"/>
      <x:c r="H26" s="80"/>
      <x:c r="I26" s="81" t="str">
        <x:f>IF(A26="","",IF(OR(E26="",G26=""),"",ROUND(E26*G26*(1-IF(H26="",0,H26)),2)))</x:f>
      </x:c>
    </x:row>
    <x:row r="27">
      <x:c r="A27" s="68"/>
      <x:c r="B27" s="68"/>
      <x:c r="C27" s="68"/>
      <x:c r="D27" s="68"/>
      <x:c r="E27" s="78"/>
      <x:c r="F27" s="68"/>
      <x:c r="G27" s="79"/>
      <x:c r="H27" s="80"/>
      <x:c r="I27" s="81" t="str">
        <x:f>IF(A27="","",IF(OR(E27="",G27=""),"",ROUND(E27*G27*(1-IF(H27="",0,H27)),2)))</x:f>
      </x:c>
    </x:row>
    <x:row r="28">
      <x:c r="A28" s="68"/>
      <x:c r="B28" s="68"/>
      <x:c r="C28" s="68"/>
      <x:c r="D28" s="68"/>
      <x:c r="E28" s="78"/>
      <x:c r="F28" s="68"/>
      <x:c r="G28" s="79"/>
      <x:c r="H28" s="80"/>
      <x:c r="I28" s="81" t="str">
        <x:f>IF(A28="","",IF(OR(E28="",G28=""),"",ROUND(E28*G28*(1-IF(H28="",0,H28)),2)))</x:f>
      </x:c>
    </x:row>
    <x:row r="29">
      <x:c r="A29" s="68"/>
      <x:c r="B29" s="68"/>
      <x:c r="C29" s="68"/>
      <x:c r="D29" s="68"/>
      <x:c r="E29" s="78"/>
      <x:c r="F29" s="68"/>
      <x:c r="G29" s="79"/>
      <x:c r="H29" s="80"/>
      <x:c r="I29" s="81" t="str">
        <x:f>IF(A29="","",IF(OR(E29="",G29=""),"",ROUND(E29*G29*(1-IF(H29="",0,H29)),2)))</x:f>
      </x:c>
    </x:row>
    <x:row r="30">
      <x:c r="A30" s="68"/>
      <x:c r="B30" s="68"/>
      <x:c r="C30" s="68"/>
      <x:c r="D30" s="68"/>
      <x:c r="E30" s="78"/>
      <x:c r="F30" s="68"/>
      <x:c r="G30" s="79"/>
      <x:c r="H30" s="80"/>
      <x:c r="I30" s="81" t="str">
        <x:f>IF(A30="","",IF(OR(E30="",G30=""),"",ROUND(E30*G30*(1-IF(H30="",0,H30)),2)))</x:f>
      </x:c>
    </x:row>
    <x:row r="31">
      <x:c r="A31" s="68"/>
      <x:c r="B31" s="68"/>
      <x:c r="C31" s="68"/>
      <x:c r="D31" s="68"/>
      <x:c r="E31" s="78"/>
      <x:c r="F31" s="68"/>
      <x:c r="G31" s="79"/>
      <x:c r="H31" s="80"/>
      <x:c r="I31" s="81" t="str">
        <x:f>IF(A31="","",IF(OR(E31="",G31=""),"",ROUND(E31*G31*(1-IF(H31="",0,H31)),2)))</x:f>
      </x:c>
    </x:row>
    <x:row r="32">
      <x:c r="A32" s="68"/>
      <x:c r="B32" s="68"/>
      <x:c r="C32" s="68"/>
      <x:c r="D32" s="68"/>
      <x:c r="E32" s="78"/>
      <x:c r="F32" s="68"/>
      <x:c r="G32" s="79"/>
      <x:c r="H32" s="80"/>
      <x:c r="I32" s="81" t="str">
        <x:f>IF(A32="","",IF(OR(E32="",G32=""),"",ROUND(E32*G32*(1-IF(H32="",0,H32)),2)))</x:f>
      </x:c>
    </x:row>
    <x:row r="33">
      <x:c r="A33" s="68"/>
      <x:c r="B33" s="68"/>
      <x:c r="C33" s="68"/>
      <x:c r="D33" s="68"/>
      <x:c r="E33" s="78"/>
      <x:c r="F33" s="68"/>
      <x:c r="G33" s="79"/>
      <x:c r="H33" s="80"/>
      <x:c r="I33" s="81" t="str">
        <x:f>IF(A33="","",IF(OR(E33="",G33=""),"",ROUND(E33*G33*(1-IF(H33="",0,H33)),2)))</x:f>
      </x:c>
    </x:row>
    <x:row r="34">
      <x:c r="A34" s="68"/>
      <x:c r="B34" s="68"/>
      <x:c r="C34" s="68"/>
      <x:c r="D34" s="68"/>
      <x:c r="E34" s="78"/>
      <x:c r="F34" s="68"/>
      <x:c r="G34" s="79"/>
      <x:c r="H34" s="80"/>
      <x:c r="I34" s="81" t="str">
        <x:f>IF(A34="","",IF(OR(E34="",G34=""),"",ROUND(E34*G34*(1-IF(H34="",0,H34)),2)))</x:f>
      </x:c>
    </x:row>
    <x:row r="35">
      <x:c r="A35" s="68"/>
      <x:c r="B35" s="68"/>
      <x:c r="C35" s="68"/>
      <x:c r="D35" s="68"/>
      <x:c r="E35" s="78"/>
      <x:c r="F35" s="68"/>
      <x:c r="G35" s="79"/>
      <x:c r="H35" s="80"/>
      <x:c r="I35" s="81" t="str">
        <x:f>IF(A35="","",IF(OR(E35="",G35=""),"",ROUND(E35*G35*(1-IF(H35="",0,H35)),2)))</x:f>
      </x:c>
    </x:row>
    <x:row r="36">
      <x:c r="A36" s="68"/>
      <x:c r="B36" s="68"/>
      <x:c r="C36" s="68"/>
      <x:c r="D36" s="68"/>
      <x:c r="E36" s="78"/>
      <x:c r="F36" s="68"/>
      <x:c r="G36" s="79"/>
      <x:c r="H36" s="80"/>
      <x:c r="I36" s="81" t="str">
        <x:f>IF(A36="","",IF(OR(E36="",G36=""),"",ROUND(E36*G36*(1-IF(H36="",0,H36)),2)))</x:f>
      </x:c>
    </x:row>
    <x:row r="37">
      <x:c r="A37" s="68"/>
      <x:c r="B37" s="68"/>
      <x:c r="C37" s="68"/>
      <x:c r="D37" s="68"/>
      <x:c r="E37" s="78"/>
      <x:c r="F37" s="68"/>
      <x:c r="G37" s="79"/>
      <x:c r="H37" s="80"/>
      <x:c r="I37" s="81" t="str">
        <x:f>IF(A37="","",IF(OR(E37="",G37=""),"",ROUND(E37*G37*(1-IF(H37="",0,H37)),2)))</x:f>
      </x:c>
    </x:row>
    <x:row r="38">
      <x:c r="A38" s="68"/>
      <x:c r="B38" s="68"/>
      <x:c r="C38" s="68"/>
      <x:c r="D38" s="68"/>
      <x:c r="E38" s="78"/>
      <x:c r="F38" s="68"/>
      <x:c r="G38" s="79"/>
      <x:c r="H38" s="80"/>
      <x:c r="I38" s="81" t="str">
        <x:f>IF(A38="","",IF(OR(E38="",G38=""),"",ROUND(E38*G38*(1-IF(H38="",0,H38)),2)))</x:f>
      </x:c>
    </x:row>
    <x:row r="39">
      <x:c r="A39" s="68"/>
      <x:c r="B39" s="68"/>
      <x:c r="C39" s="68"/>
      <x:c r="D39" s="68"/>
      <x:c r="E39" s="78"/>
      <x:c r="F39" s="68"/>
      <x:c r="G39" s="79"/>
      <x:c r="H39" s="80"/>
      <x:c r="I39" s="81" t="str">
        <x:f>IF(A39="","",IF(OR(E39="",G39=""),"",ROUND(E39*G39*(1-IF(H39="",0,H39)),2)))</x:f>
      </x:c>
    </x:row>
    <x:row r="40">
      <x:c r="A40" s="68"/>
      <x:c r="B40" s="68"/>
      <x:c r="C40" s="68"/>
      <x:c r="D40" s="68"/>
      <x:c r="E40" s="78"/>
      <x:c r="F40" s="68"/>
      <x:c r="G40" s="79"/>
      <x:c r="H40" s="80"/>
      <x:c r="I40" s="81" t="str">
        <x:f>IF(A40="","",IF(OR(E40="",G40=""),"",ROUND(E40*G40*(1-IF(H40="",0,H40)),2)))</x:f>
      </x:c>
    </x:row>
    <x:row r="41">
      <x:c r="A41" s="68"/>
      <x:c r="B41" s="68"/>
      <x:c r="C41" s="68"/>
      <x:c r="D41" s="68"/>
      <x:c r="E41" s="78"/>
      <x:c r="F41" s="68"/>
      <x:c r="G41" s="79"/>
      <x:c r="H41" s="80"/>
      <x:c r="I41" s="81" t="str">
        <x:f>IF(A41="","",IF(OR(E41="",G41=""),"",ROUND(E41*G41*(1-IF(H41="",0,H41)),2)))</x:f>
      </x:c>
    </x:row>
    <x:row r="42">
      <x:c r="A42" s="68"/>
      <x:c r="B42" s="68"/>
      <x:c r="C42" s="68"/>
      <x:c r="D42" s="68"/>
      <x:c r="E42" s="78"/>
      <x:c r="F42" s="68"/>
      <x:c r="G42" s="79"/>
      <x:c r="H42" s="80"/>
      <x:c r="I42" s="81" t="str">
        <x:f>IF(A42="","",IF(OR(E42="",G42=""),"",ROUND(E42*G42*(1-IF(H42="",0,H42)),2)))</x:f>
      </x:c>
    </x:row>
    <x:row r="43">
      <x:c r="A43" s="68"/>
      <x:c r="B43" s="68"/>
      <x:c r="C43" s="68"/>
      <x:c r="D43" s="68"/>
      <x:c r="E43" s="78"/>
      <x:c r="F43" s="68"/>
      <x:c r="G43" s="79"/>
      <x:c r="H43" s="80"/>
      <x:c r="I43" s="81" t="str">
        <x:f>IF(A43="","",IF(OR(E43="",G43=""),"",ROUND(E43*G43*(1-IF(H43="",0,H43)),2)))</x:f>
      </x:c>
    </x:row>
    <x:row r="44">
      <x:c r="A44" s="68"/>
      <x:c r="B44" s="68"/>
      <x:c r="C44" s="68"/>
      <x:c r="D44" s="68"/>
      <x:c r="E44" s="78"/>
      <x:c r="F44" s="68"/>
      <x:c r="G44" s="79"/>
      <x:c r="H44" s="80"/>
      <x:c r="I44" s="81" t="str">
        <x:f>IF(A44="","",IF(OR(E44="",G44=""),"",ROUND(E44*G44*(1-IF(H44="",0,H44)),2)))</x:f>
      </x:c>
    </x:row>
    <x:row r="45">
      <x:c r="A45" s="68"/>
      <x:c r="B45" s="68"/>
      <x:c r="C45" s="68"/>
      <x:c r="D45" s="68"/>
      <x:c r="E45" s="78"/>
      <x:c r="F45" s="68"/>
      <x:c r="G45" s="79"/>
      <x:c r="H45" s="80"/>
      <x:c r="I45" s="81" t="str">
        <x:f>IF(A45="","",IF(OR(E45="",G45=""),"",ROUND(E45*G45*(1-IF(H45="",0,H45)),2)))</x:f>
      </x:c>
    </x:row>
    <x:row r="46">
      <x:c r="A46" s="68"/>
      <x:c r="B46" s="68"/>
      <x:c r="C46" s="68"/>
      <x:c r="D46" s="68"/>
      <x:c r="E46" s="78"/>
      <x:c r="F46" s="68"/>
      <x:c r="G46" s="79"/>
      <x:c r="H46" s="80"/>
      <x:c r="I46" s="81" t="str">
        <x:f>IF(A46="","",IF(OR(E46="",G46=""),"",ROUND(E46*G46*(1-IF(H46="",0,H46)),2)))</x:f>
      </x:c>
    </x:row>
    <x:row r="47">
      <x:c r="A47" s="68"/>
      <x:c r="B47" s="68"/>
      <x:c r="C47" s="68"/>
      <x:c r="D47" s="68"/>
      <x:c r="E47" s="78"/>
      <x:c r="F47" s="68"/>
      <x:c r="G47" s="79"/>
      <x:c r="H47" s="80"/>
      <x:c r="I47" s="81" t="str">
        <x:f>IF(A47="","",IF(OR(E47="",G47=""),"",ROUND(E47*G47*(1-IF(H47="",0,H47)),2)))</x:f>
      </x:c>
    </x:row>
    <x:row r="48">
      <x:c r="A48" s="68"/>
      <x:c r="B48" s="68"/>
      <x:c r="C48" s="68"/>
      <x:c r="D48" s="68"/>
      <x:c r="E48" s="78"/>
      <x:c r="F48" s="68"/>
      <x:c r="G48" s="79"/>
      <x:c r="H48" s="80"/>
      <x:c r="I48" s="81" t="str">
        <x:f>IF(A48="","",IF(OR(E48="",G48=""),"",ROUND(E48*G48*(1-IF(H48="",0,H48)),2)))</x:f>
      </x:c>
    </x:row>
    <x:row r="49">
      <x:c r="A49" s="68"/>
      <x:c r="B49" s="68"/>
      <x:c r="C49" s="68"/>
      <x:c r="D49" s="68"/>
      <x:c r="E49" s="78"/>
      <x:c r="F49" s="68"/>
      <x:c r="G49" s="79"/>
      <x:c r="H49" s="80"/>
      <x:c r="I49" s="81" t="str">
        <x:f>IF(A49="","",IF(OR(E49="",G49=""),"",ROUND(E49*G49*(1-IF(H49="",0,H49)),2)))</x:f>
      </x:c>
    </x:row>
    <x:row r="50">
      <x:c r="A50" s="68"/>
      <x:c r="B50" s="68"/>
      <x:c r="C50" s="68"/>
      <x:c r="D50" s="68"/>
      <x:c r="E50" s="78"/>
      <x:c r="F50" s="68"/>
      <x:c r="G50" s="79"/>
      <x:c r="H50" s="80"/>
      <x:c r="I50" s="81" t="str">
        <x:f>IF(A50="","",IF(OR(E50="",G50=""),"",ROUND(E50*G50*(1-IF(H50="",0,H50)),2)))</x:f>
      </x:c>
    </x:row>
    <x:row r="51">
      <x:c r="A51" s="68"/>
      <x:c r="B51" s="68"/>
      <x:c r="C51" s="68"/>
      <x:c r="D51" s="68"/>
      <x:c r="E51" s="78"/>
      <x:c r="F51" s="68"/>
      <x:c r="G51" s="79"/>
      <x:c r="H51" s="80"/>
      <x:c r="I51" s="81" t="str">
        <x:f>IF(A51="","",IF(OR(E51="",G51=""),"",ROUND(E51*G51*(1-IF(H51="",0,H51)),2)))</x:f>
      </x:c>
    </x:row>
    <x:row r="52">
      <x:c r="A52" s="68"/>
      <x:c r="B52" s="68"/>
      <x:c r="C52" s="68"/>
      <x:c r="D52" s="68"/>
      <x:c r="E52" s="78"/>
      <x:c r="F52" s="68"/>
      <x:c r="G52" s="79"/>
      <x:c r="H52" s="80"/>
      <x:c r="I52" s="81" t="str">
        <x:f>IF(A52="","",IF(OR(E52="",G52=""),"",ROUND(E52*G52*(1-IF(H52="",0,H52)),2)))</x:f>
      </x:c>
    </x:row>
    <x:row r="53">
      <x:c r="A53" s="68"/>
      <x:c r="B53" s="68"/>
      <x:c r="C53" s="68"/>
      <x:c r="D53" s="68"/>
      <x:c r="E53" s="78"/>
      <x:c r="F53" s="68"/>
      <x:c r="G53" s="79"/>
      <x:c r="H53" s="80"/>
      <x:c r="I53" s="81" t="str">
        <x:f>IF(A53="","",IF(OR(E53="",G53=""),"",ROUND(E53*G53*(1-IF(H53="",0,H53)),2)))</x:f>
      </x:c>
    </x:row>
    <x:row r="54">
      <x:c r="A54" s="68"/>
      <x:c r="B54" s="68"/>
      <x:c r="C54" s="68"/>
      <x:c r="D54" s="68"/>
      <x:c r="E54" s="78"/>
      <x:c r="F54" s="68"/>
      <x:c r="G54" s="79"/>
      <x:c r="H54" s="80"/>
      <x:c r="I54" s="81" t="str">
        <x:f>IF(A54="","",IF(OR(E54="",G54=""),"",ROUND(E54*G54*(1-IF(H54="",0,H54)),2)))</x:f>
      </x:c>
    </x:row>
    <x:row r="55">
      <x:c r="A55" s="68"/>
      <x:c r="B55" s="68"/>
      <x:c r="C55" s="68"/>
      <x:c r="D55" s="68"/>
      <x:c r="E55" s="78"/>
      <x:c r="F55" s="68"/>
      <x:c r="G55" s="79"/>
      <x:c r="H55" s="80"/>
      <x:c r="I55" s="81" t="str">
        <x:f>IF(A55="","",IF(OR(E55="",G55=""),"",ROUND(E55*G55*(1-IF(H55="",0,H55)),2)))</x:f>
      </x:c>
    </x:row>
    <x:row r="56">
      <x:c r="A56" s="68"/>
      <x:c r="B56" s="68"/>
      <x:c r="C56" s="68"/>
      <x:c r="D56" s="68"/>
      <x:c r="E56" s="78"/>
      <x:c r="F56" s="68"/>
      <x:c r="G56" s="79"/>
      <x:c r="H56" s="80"/>
      <x:c r="I56" s="81" t="str">
        <x:f>IF(A56="","",IF(OR(E56="",G56=""),"",ROUND(E56*G56*(1-IF(H56="",0,H56)),2)))</x:f>
      </x:c>
    </x:row>
    <x:row r="57">
      <x:c r="A57" s="68"/>
      <x:c r="B57" s="68"/>
      <x:c r="C57" s="68"/>
      <x:c r="D57" s="68"/>
      <x:c r="E57" s="78"/>
      <x:c r="F57" s="68"/>
      <x:c r="G57" s="79"/>
      <x:c r="H57" s="80"/>
      <x:c r="I57" s="81" t="str">
        <x:f>IF(A57="","",IF(OR(E57="",G57=""),"",ROUND(E57*G57*(1-IF(H57="",0,H57)),2)))</x:f>
      </x:c>
    </x:row>
    <x:row r="58">
      <x:c r="A58" s="68"/>
      <x:c r="B58" s="68"/>
      <x:c r="C58" s="68"/>
      <x:c r="D58" s="68"/>
      <x:c r="E58" s="78"/>
      <x:c r="F58" s="68"/>
      <x:c r="G58" s="79"/>
      <x:c r="H58" s="80"/>
      <x:c r="I58" s="81" t="str">
        <x:f>IF(A58="","",IF(OR(E58="",G58=""),"",ROUND(E58*G58*(1-IF(H58="",0,H58)),2)))</x:f>
      </x:c>
    </x:row>
    <x:row r="59">
      <x:c r="A59" s="68"/>
      <x:c r="B59" s="68"/>
      <x:c r="C59" s="68"/>
      <x:c r="D59" s="68"/>
      <x:c r="E59" s="78"/>
      <x:c r="F59" s="68"/>
      <x:c r="G59" s="79"/>
      <x:c r="H59" s="80"/>
      <x:c r="I59" s="81" t="str">
        <x:f>IF(A59="","",IF(OR(E59="",G59=""),"",ROUND(E59*G59*(1-IF(H59="",0,H59)),2)))</x:f>
      </x:c>
    </x:row>
    <x:row r="60">
      <x:c r="A60" s="68"/>
      <x:c r="B60" s="68"/>
      <x:c r="C60" s="68"/>
      <x:c r="D60" s="68"/>
      <x:c r="E60" s="78"/>
      <x:c r="F60" s="68"/>
      <x:c r="G60" s="79"/>
      <x:c r="H60" s="80"/>
      <x:c r="I60" s="81" t="str">
        <x:f>IF(A60="","",IF(OR(E60="",G60=""),"",ROUND(E60*G60*(1-IF(H60="",0,H60)),2)))</x:f>
      </x:c>
    </x:row>
    <x:row r="61">
      <x:c r="A61" s="68"/>
      <x:c r="B61" s="68"/>
      <x:c r="C61" s="68"/>
      <x:c r="D61" s="68"/>
      <x:c r="E61" s="78"/>
      <x:c r="F61" s="68"/>
      <x:c r="G61" s="79"/>
      <x:c r="H61" s="80"/>
      <x:c r="I61" s="81" t="str">
        <x:f>IF(A61="","",IF(OR(E61="",G61=""),"",ROUND(E61*G61*(1-IF(H61="",0,H61)),2)))</x:f>
      </x:c>
    </x:row>
    <x:row r="62">
      <x:c r="A62" s="68"/>
      <x:c r="B62" s="68"/>
      <x:c r="C62" s="68"/>
      <x:c r="D62" s="68"/>
      <x:c r="E62" s="78"/>
      <x:c r="F62" s="68"/>
      <x:c r="G62" s="79"/>
      <x:c r="H62" s="80"/>
      <x:c r="I62" s="81" t="str">
        <x:f>IF(A62="","",IF(OR(E62="",G62=""),"",ROUND(E62*G62*(1-IF(H62="",0,H62)),2)))</x:f>
      </x:c>
    </x:row>
    <x:row r="63">
      <x:c r="A63" s="68"/>
      <x:c r="B63" s="68"/>
      <x:c r="C63" s="68"/>
      <x:c r="D63" s="68"/>
      <x:c r="E63" s="78"/>
      <x:c r="F63" s="68"/>
      <x:c r="G63" s="79"/>
      <x:c r="H63" s="80"/>
      <x:c r="I63" s="81" t="str">
        <x:f>IF(A63="","",IF(OR(E63="",G63=""),"",ROUND(E63*G63*(1-IF(H63="",0,H63)),2)))</x:f>
      </x:c>
    </x:row>
    <x:row r="64">
      <x:c r="A64" s="68"/>
      <x:c r="B64" s="68"/>
      <x:c r="C64" s="68"/>
      <x:c r="D64" s="68"/>
      <x:c r="E64" s="78"/>
      <x:c r="F64" s="68"/>
      <x:c r="G64" s="79"/>
      <x:c r="H64" s="80"/>
      <x:c r="I64" s="81" t="str">
        <x:f>IF(A64="","",IF(OR(E64="",G64=""),"",ROUND(E64*G64*(1-IF(H64="",0,H64)),2)))</x:f>
      </x:c>
    </x:row>
    <x:row r="65">
      <x:c r="A65" s="68"/>
      <x:c r="B65" s="68"/>
      <x:c r="C65" s="68"/>
      <x:c r="D65" s="68"/>
      <x:c r="E65" s="78"/>
      <x:c r="F65" s="68"/>
      <x:c r="G65" s="79"/>
      <x:c r="H65" s="80"/>
      <x:c r="I65" s="81" t="str">
        <x:f>IF(A65="","",IF(OR(E65="",G65=""),"",ROUND(E65*G65*(1-IF(H65="",0,H65)),2)))</x:f>
      </x:c>
    </x:row>
    <x:row r="66">
      <x:c r="A66" s="68"/>
      <x:c r="B66" s="68"/>
      <x:c r="C66" s="68"/>
      <x:c r="D66" s="68"/>
      <x:c r="E66" s="78"/>
      <x:c r="F66" s="68"/>
      <x:c r="G66" s="79"/>
      <x:c r="H66" s="80"/>
      <x:c r="I66" s="81" t="str">
        <x:f>IF(A66="","",IF(OR(E66="",G66=""),"",ROUND(E66*G66*(1-IF(H66="",0,H66)),2)))</x:f>
      </x:c>
    </x:row>
    <x:row r="67">
      <x:c r="A67" s="68"/>
      <x:c r="B67" s="68"/>
      <x:c r="C67" s="68"/>
      <x:c r="D67" s="68"/>
      <x:c r="E67" s="78"/>
      <x:c r="F67" s="68"/>
      <x:c r="G67" s="79"/>
      <x:c r="H67" s="80"/>
      <x:c r="I67" s="81" t="str">
        <x:f>IF(A67="","",IF(OR(E67="",G67=""),"",ROUND(E67*G67*(1-IF(H67="",0,H67)),2)))</x:f>
      </x:c>
    </x:row>
    <x:row r="68">
      <x:c r="A68" s="68"/>
      <x:c r="B68" s="68"/>
      <x:c r="C68" s="68"/>
      <x:c r="D68" s="68"/>
      <x:c r="E68" s="78"/>
      <x:c r="F68" s="68"/>
      <x:c r="G68" s="79"/>
      <x:c r="H68" s="80"/>
      <x:c r="I68" s="81" t="str">
        <x:f>IF(A68="","",IF(OR(E68="",G68=""),"",ROUND(E68*G68*(1-IF(H68="",0,H68)),2)))</x:f>
      </x:c>
    </x:row>
    <x:row r="69">
      <x:c r="A69" s="68"/>
      <x:c r="B69" s="68"/>
      <x:c r="C69" s="68"/>
      <x:c r="D69" s="68"/>
      <x:c r="E69" s="78"/>
      <x:c r="F69" s="68"/>
      <x:c r="G69" s="79"/>
      <x:c r="H69" s="80"/>
      <x:c r="I69" s="81" t="str">
        <x:f>IF(A69="","",IF(OR(E69="",G69=""),"",ROUND(E69*G69*(1-IF(H69="",0,H69)),2)))</x:f>
      </x:c>
    </x:row>
    <x:row r="70">
      <x:c r="A70" s="68"/>
      <x:c r="B70" s="68"/>
      <x:c r="C70" s="68"/>
      <x:c r="D70" s="68"/>
      <x:c r="E70" s="78"/>
      <x:c r="F70" s="68"/>
      <x:c r="G70" s="79"/>
      <x:c r="H70" s="80"/>
      <x:c r="I70" s="81" t="str">
        <x:f>IF(A70="","",IF(OR(E70="",G70=""),"",ROUND(E70*G70*(1-IF(H70="",0,H70)),2)))</x:f>
      </x:c>
    </x:row>
    <x:row r="71">
      <x:c r="A71" s="68"/>
      <x:c r="B71" s="68"/>
      <x:c r="C71" s="68"/>
      <x:c r="D71" s="68"/>
      <x:c r="E71" s="78"/>
      <x:c r="F71" s="68"/>
      <x:c r="G71" s="79"/>
      <x:c r="H71" s="80"/>
      <x:c r="I71" s="81" t="str">
        <x:f>IF(A71="","",IF(OR(E71="",G71=""),"",ROUND(E71*G71*(1-IF(H71="",0,H71)),2)))</x:f>
      </x:c>
    </x:row>
    <x:row r="72">
      <x:c r="A72" s="68"/>
      <x:c r="B72" s="68"/>
      <x:c r="C72" s="68"/>
      <x:c r="D72" s="68"/>
      <x:c r="E72" s="78"/>
      <x:c r="F72" s="68"/>
      <x:c r="G72" s="79"/>
      <x:c r="H72" s="80"/>
      <x:c r="I72" s="81" t="str">
        <x:f>IF(A72="","",IF(OR(E72="",G72=""),"",ROUND(E72*G72*(1-IF(H72="",0,H72)),2)))</x:f>
      </x:c>
    </x:row>
    <x:row r="73">
      <x:c r="A73" s="68"/>
      <x:c r="B73" s="68"/>
      <x:c r="C73" s="68"/>
      <x:c r="D73" s="68"/>
      <x:c r="E73" s="78"/>
      <x:c r="F73" s="68"/>
      <x:c r="G73" s="79"/>
      <x:c r="H73" s="80"/>
      <x:c r="I73" s="81" t="str">
        <x:f>IF(A73="","",IF(OR(E73="",G73=""),"",ROUND(E73*G73*(1-IF(H73="",0,H73)),2)))</x:f>
      </x:c>
    </x:row>
    <x:row r="74">
      <x:c r="A74" s="68"/>
      <x:c r="B74" s="68"/>
      <x:c r="C74" s="68"/>
      <x:c r="D74" s="68"/>
      <x:c r="E74" s="78"/>
      <x:c r="F74" s="68"/>
      <x:c r="G74" s="79"/>
      <x:c r="H74" s="80"/>
      <x:c r="I74" s="81" t="str">
        <x:f>IF(A74="","",IF(OR(E74="",G74=""),"",ROUND(E74*G74*(1-IF(H74="",0,H74)),2)))</x:f>
      </x:c>
    </x:row>
    <x:row r="75">
      <x:c r="A75" s="68"/>
      <x:c r="B75" s="68"/>
      <x:c r="C75" s="68"/>
      <x:c r="D75" s="68"/>
      <x:c r="E75" s="78"/>
      <x:c r="F75" s="68"/>
      <x:c r="G75" s="79"/>
      <x:c r="H75" s="80"/>
      <x:c r="I75" s="81" t="str">
        <x:f>IF(A75="","",IF(OR(E75="",G75=""),"",ROUND(E75*G75*(1-IF(H75="",0,H75)),2)))</x:f>
      </x:c>
    </x:row>
    <x:row r="76">
      <x:c r="A76" s="68"/>
      <x:c r="B76" s="68"/>
      <x:c r="C76" s="68"/>
      <x:c r="D76" s="68"/>
      <x:c r="E76" s="78"/>
      <x:c r="F76" s="68"/>
      <x:c r="G76" s="79"/>
      <x:c r="H76" s="80"/>
      <x:c r="I76" s="81" t="str">
        <x:f>IF(A76="","",IF(OR(E76="",G76=""),"",ROUND(E76*G76*(1-IF(H76="",0,H76)),2)))</x:f>
      </x:c>
    </x:row>
    <x:row r="77">
      <x:c r="A77" s="68"/>
      <x:c r="B77" s="68"/>
      <x:c r="C77" s="68"/>
      <x:c r="D77" s="68"/>
      <x:c r="E77" s="78"/>
      <x:c r="F77" s="68"/>
      <x:c r="G77" s="79"/>
      <x:c r="H77" s="80"/>
      <x:c r="I77" s="81" t="str">
        <x:f>IF(A77="","",IF(OR(E77="",G77=""),"",ROUND(E77*G77*(1-IF(H77="",0,H77)),2)))</x:f>
      </x:c>
    </x:row>
    <x:row r="78">
      <x:c r="A78" s="68"/>
      <x:c r="B78" s="68"/>
      <x:c r="C78" s="68"/>
      <x:c r="D78" s="68"/>
      <x:c r="E78" s="78"/>
      <x:c r="F78" s="68"/>
      <x:c r="G78" s="79"/>
      <x:c r="H78" s="80"/>
      <x:c r="I78" s="81" t="str">
        <x:f>IF(A78="","",IF(OR(E78="",G78=""),"",ROUND(E78*G78*(1-IF(H78="",0,H78)),2)))</x:f>
      </x:c>
    </x:row>
    <x:row r="79">
      <x:c r="A79" s="68"/>
      <x:c r="B79" s="68"/>
      <x:c r="C79" s="68"/>
      <x:c r="D79" s="68"/>
      <x:c r="E79" s="78"/>
      <x:c r="F79" s="68"/>
      <x:c r="G79" s="79"/>
      <x:c r="H79" s="80"/>
      <x:c r="I79" s="81" t="str">
        <x:f>IF(A79="","",IF(OR(E79="",G79=""),"",ROUND(E79*G79*(1-IF(H79="",0,H79)),2)))</x:f>
      </x:c>
    </x:row>
    <x:row r="80">
      <x:c r="A80" s="68"/>
      <x:c r="B80" s="68"/>
      <x:c r="C80" s="68"/>
      <x:c r="D80" s="68"/>
      <x:c r="E80" s="78"/>
      <x:c r="F80" s="68"/>
      <x:c r="G80" s="79"/>
      <x:c r="H80" s="80"/>
      <x:c r="I80" s="81" t="str">
        <x:f>IF(A80="","",IF(OR(E80="",G80=""),"",ROUND(E80*G80*(1-IF(H80="",0,H80)),2)))</x:f>
      </x:c>
    </x:row>
    <x:row r="81">
      <x:c r="A81" s="68"/>
      <x:c r="B81" s="68"/>
      <x:c r="C81" s="68"/>
      <x:c r="D81" s="68"/>
      <x:c r="E81" s="78"/>
      <x:c r="F81" s="68"/>
      <x:c r="G81" s="79"/>
      <x:c r="H81" s="80"/>
      <x:c r="I81" s="81" t="str">
        <x:f>IF(A81="","",IF(OR(E81="",G81=""),"",ROUND(E81*G81*(1-IF(H81="",0,H81)),2)))</x:f>
      </x:c>
    </x:row>
    <x:row r="82">
      <x:c r="A82" s="68"/>
      <x:c r="B82" s="68"/>
      <x:c r="C82" s="68"/>
      <x:c r="D82" s="68"/>
      <x:c r="E82" s="78"/>
      <x:c r="F82" s="68"/>
      <x:c r="G82" s="79"/>
      <x:c r="H82" s="80"/>
      <x:c r="I82" s="81" t="str">
        <x:f>IF(A82="","",IF(OR(E82="",G82=""),"",ROUND(E82*G82*(1-IF(H82="",0,H82)),2)))</x:f>
      </x:c>
    </x:row>
    <x:row r="83">
      <x:c r="A83" s="68"/>
      <x:c r="B83" s="68"/>
      <x:c r="C83" s="68"/>
      <x:c r="D83" s="68"/>
      <x:c r="E83" s="78"/>
      <x:c r="F83" s="68"/>
      <x:c r="G83" s="79"/>
      <x:c r="H83" s="80"/>
      <x:c r="I83" s="81" t="str">
        <x:f>IF(A83="","",IF(OR(E83="",G83=""),"",ROUND(E83*G83*(1-IF(H83="",0,H83)),2)))</x:f>
      </x:c>
    </x:row>
    <x:row r="84">
      <x:c r="A84" s="68"/>
      <x:c r="B84" s="68"/>
      <x:c r="C84" s="68"/>
      <x:c r="D84" s="68"/>
      <x:c r="E84" s="78"/>
      <x:c r="F84" s="68"/>
      <x:c r="G84" s="79"/>
      <x:c r="H84" s="80"/>
      <x:c r="I84" s="81" t="str">
        <x:f>IF(A84="","",IF(OR(E84="",G84=""),"",ROUND(E84*G84*(1-IF(H84="",0,H84)),2)))</x:f>
      </x:c>
    </x:row>
    <x:row r="85">
      <x:c r="A85" s="68"/>
      <x:c r="B85" s="68"/>
      <x:c r="C85" s="68"/>
      <x:c r="D85" s="68"/>
      <x:c r="E85" s="78"/>
      <x:c r="F85" s="68"/>
      <x:c r="G85" s="79"/>
      <x:c r="H85" s="80"/>
      <x:c r="I85" s="81" t="str">
        <x:f>IF(A85="","",IF(OR(E85="",G85=""),"",ROUND(E85*G85*(1-IF(H85="",0,H85)),2)))</x:f>
      </x:c>
    </x:row>
    <x:row r="86">
      <x:c r="A86" s="68"/>
      <x:c r="B86" s="68"/>
      <x:c r="C86" s="68"/>
      <x:c r="D86" s="68"/>
      <x:c r="E86" s="78"/>
      <x:c r="F86" s="68"/>
      <x:c r="G86" s="79"/>
      <x:c r="H86" s="80"/>
      <x:c r="I86" s="81" t="str">
        <x:f>IF(A86="","",IF(OR(E86="",G86=""),"",ROUND(E86*G86*(1-IF(H86="",0,H86)),2)))</x:f>
      </x:c>
    </x:row>
    <x:row r="87">
      <x:c r="A87" s="68"/>
      <x:c r="B87" s="68"/>
      <x:c r="C87" s="68"/>
      <x:c r="D87" s="68"/>
      <x:c r="E87" s="78"/>
      <x:c r="F87" s="68"/>
      <x:c r="G87" s="79"/>
      <x:c r="H87" s="80"/>
      <x:c r="I87" s="81" t="str">
        <x:f>IF(A87="","",IF(OR(E87="",G87=""),"",ROUND(E87*G87*(1-IF(H87="",0,H87)),2)))</x:f>
      </x:c>
    </x:row>
    <x:row r="88">
      <x:c r="A88" s="68"/>
      <x:c r="B88" s="68"/>
      <x:c r="C88" s="68"/>
      <x:c r="D88" s="68"/>
      <x:c r="E88" s="78"/>
      <x:c r="F88" s="68"/>
      <x:c r="G88" s="79"/>
      <x:c r="H88" s="80"/>
      <x:c r="I88" s="81" t="str">
        <x:f>IF(A88="","",IF(OR(E88="",G88=""),"",ROUND(E88*G88*(1-IF(H88="",0,H88)),2)))</x:f>
      </x:c>
    </x:row>
    <x:row r="89">
      <x:c r="A89" s="68"/>
      <x:c r="B89" s="68"/>
      <x:c r="C89" s="68"/>
      <x:c r="D89" s="68"/>
      <x:c r="E89" s="78"/>
      <x:c r="F89" s="68"/>
      <x:c r="G89" s="79"/>
      <x:c r="H89" s="80"/>
      <x:c r="I89" s="81" t="str">
        <x:f>IF(A89="","",IF(OR(E89="",G89=""),"",ROUND(E89*G89*(1-IF(H89="",0,H89)),2)))</x:f>
      </x:c>
    </x:row>
    <x:row r="90">
      <x:c r="A90" s="68"/>
      <x:c r="B90" s="68"/>
      <x:c r="C90" s="68"/>
      <x:c r="D90" s="68"/>
      <x:c r="E90" s="78"/>
      <x:c r="F90" s="68"/>
      <x:c r="G90" s="79"/>
      <x:c r="H90" s="80"/>
      <x:c r="I90" s="81" t="str">
        <x:f>IF(A90="","",IF(OR(E90="",G90=""),"",ROUND(E90*G90*(1-IF(H90="",0,H90)),2)))</x:f>
      </x:c>
    </x:row>
    <x:row r="91">
      <x:c r="A91" s="68"/>
      <x:c r="B91" s="68"/>
      <x:c r="C91" s="68"/>
      <x:c r="D91" s="68"/>
      <x:c r="E91" s="78"/>
      <x:c r="F91" s="68"/>
      <x:c r="G91" s="79"/>
      <x:c r="H91" s="80"/>
      <x:c r="I91" s="81" t="str">
        <x:f>IF(A91="","",IF(OR(E91="",G91=""),"",ROUND(E91*G91*(1-IF(H91="",0,H91)),2)))</x:f>
      </x:c>
    </x:row>
    <x:row r="92">
      <x:c r="A92" s="68"/>
      <x:c r="B92" s="68"/>
      <x:c r="C92" s="68"/>
      <x:c r="D92" s="68"/>
      <x:c r="E92" s="78"/>
      <x:c r="F92" s="68"/>
      <x:c r="G92" s="79"/>
      <x:c r="H92" s="80"/>
      <x:c r="I92" s="81" t="str">
        <x:f>IF(A92="","",IF(OR(E92="",G92=""),"",ROUND(E92*G92*(1-IF(H92="",0,H92)),2)))</x:f>
      </x:c>
    </x:row>
    <x:row r="93">
      <x:c r="A93" s="68"/>
      <x:c r="B93" s="68"/>
      <x:c r="C93" s="68"/>
      <x:c r="D93" s="68"/>
      <x:c r="E93" s="78"/>
      <x:c r="F93" s="68"/>
      <x:c r="G93" s="79"/>
      <x:c r="H93" s="80"/>
      <x:c r="I93" s="81" t="str">
        <x:f>IF(A93="","",IF(OR(E93="",G93=""),"",ROUND(E93*G93*(1-IF(H93="",0,H93)),2)))</x:f>
      </x:c>
    </x:row>
    <x:row r="94">
      <x:c r="A94" s="68"/>
      <x:c r="B94" s="68"/>
      <x:c r="C94" s="68"/>
      <x:c r="D94" s="68"/>
      <x:c r="E94" s="78"/>
      <x:c r="F94" s="68"/>
      <x:c r="G94" s="79"/>
      <x:c r="H94" s="80"/>
      <x:c r="I94" s="81" t="str">
        <x:f>IF(A94="","",IF(OR(E94="",G94=""),"",ROUND(E94*G94*(1-IF(H94="",0,H94)),2)))</x:f>
      </x:c>
    </x:row>
    <x:row r="95">
      <x:c r="A95" s="68"/>
      <x:c r="B95" s="68"/>
      <x:c r="C95" s="68"/>
      <x:c r="D95" s="68"/>
      <x:c r="E95" s="78"/>
      <x:c r="F95" s="68"/>
      <x:c r="G95" s="79"/>
      <x:c r="H95" s="80"/>
      <x:c r="I95" s="81" t="str">
        <x:f>IF(A95="","",IF(OR(E95="",G95=""),"",ROUND(E95*G95*(1-IF(H95="",0,H95)),2)))</x:f>
      </x:c>
    </x:row>
    <x:row r="96">
      <x:c r="A96" s="68"/>
      <x:c r="B96" s="68"/>
      <x:c r="C96" s="68"/>
      <x:c r="D96" s="68"/>
      <x:c r="E96" s="78"/>
      <x:c r="F96" s="68"/>
      <x:c r="G96" s="79"/>
      <x:c r="H96" s="80"/>
      <x:c r="I96" s="81" t="str">
        <x:f>IF(A96="","",IF(OR(E96="",G96=""),"",ROUND(E96*G96*(1-IF(H96="",0,H96)),2)))</x:f>
      </x:c>
    </x:row>
    <x:row r="97">
      <x:c r="A97" s="68"/>
      <x:c r="B97" s="68"/>
      <x:c r="C97" s="68"/>
      <x:c r="D97" s="68"/>
      <x:c r="E97" s="78"/>
      <x:c r="F97" s="68"/>
      <x:c r="G97" s="79"/>
      <x:c r="H97" s="80"/>
      <x:c r="I97" s="81" t="str">
        <x:f>IF(A97="","",IF(OR(E97="",G97=""),"",ROUND(E97*G97*(1-IF(H97="",0,H97)),2)))</x:f>
      </x:c>
    </x:row>
    <x:row r="98">
      <x:c r="A98" s="68"/>
      <x:c r="B98" s="68"/>
      <x:c r="C98" s="68"/>
      <x:c r="D98" s="68"/>
      <x:c r="E98" s="78"/>
      <x:c r="F98" s="68"/>
      <x:c r="G98" s="79"/>
      <x:c r="H98" s="80"/>
      <x:c r="I98" s="81" t="str">
        <x:f>IF(A98="","",IF(OR(E98="",G98=""),"",ROUND(E98*G98*(1-IF(H98="",0,H98)),2)))</x:f>
      </x:c>
    </x:row>
    <x:row r="99">
      <x:c r="A99" s="68"/>
      <x:c r="B99" s="68"/>
      <x:c r="C99" s="68"/>
      <x:c r="D99" s="68"/>
      <x:c r="E99" s="78"/>
      <x:c r="F99" s="68"/>
      <x:c r="G99" s="79"/>
      <x:c r="H99" s="80"/>
      <x:c r="I99" s="81" t="str">
        <x:f>IF(A99="","",IF(OR(E99="",G99=""),"",ROUND(E99*G99*(1-IF(H99="",0,H99)),2)))</x:f>
      </x:c>
    </x:row>
    <x:row r="100">
      <x:c r="A100" s="68"/>
      <x:c r="B100" s="68"/>
      <x:c r="C100" s="68"/>
      <x:c r="D100" s="68"/>
      <x:c r="E100" s="78"/>
      <x:c r="F100" s="68"/>
      <x:c r="G100" s="79"/>
      <x:c r="H100" s="80"/>
      <x:c r="I100" s="81" t="str">
        <x:f>IF(A100="","",IF(OR(E100="",G100=""),"",ROUND(E100*G100*(1-IF(H100="",0,H100)),2)))</x:f>
      </x:c>
    </x:row>
    <x:row r="101">
      <x:c r="A101" s="68"/>
      <x:c r="B101" s="68"/>
      <x:c r="C101" s="68"/>
      <x:c r="D101" s="68"/>
      <x:c r="E101" s="78"/>
      <x:c r="F101" s="68"/>
      <x:c r="G101" s="79"/>
      <x:c r="H101" s="80"/>
      <x:c r="I101" s="81" t="str">
        <x:f>IF(A101="","",IF(OR(E101="",G101=""),"",ROUND(E101*G101*(1-IF(H101="",0,H101)),2)))</x:f>
      </x:c>
    </x:row>
    <x:row r="102">
      <x:c r="A102" s="68"/>
      <x:c r="B102" s="68"/>
      <x:c r="C102" s="68"/>
      <x:c r="D102" s="68"/>
      <x:c r="E102" s="78"/>
      <x:c r="F102" s="68"/>
      <x:c r="G102" s="79"/>
      <x:c r="H102" s="80"/>
      <x:c r="I102" s="81" t="str">
        <x:f>IF(A102="","",IF(OR(E102="",G102=""),"",ROUND(E102*G102*(1-IF(H102="",0,H102)),2)))</x:f>
      </x:c>
    </x:row>
    <x:row r="103">
      <x:c r="A103" s="68"/>
      <x:c r="B103" s="68"/>
      <x:c r="C103" s="68"/>
      <x:c r="D103" s="68"/>
      <x:c r="E103" s="78"/>
      <x:c r="F103" s="68"/>
      <x:c r="G103" s="79"/>
      <x:c r="H103" s="80"/>
      <x:c r="I103" s="81" t="str">
        <x:f>IF(A103="","",IF(OR(E103="",G103=""),"",ROUND(E103*G103*(1-IF(H103="",0,H103)),2)))</x:f>
      </x:c>
    </x:row>
    <x:row r="104">
      <x:c r="A104" s="68"/>
      <x:c r="B104" s="68"/>
      <x:c r="C104" s="68"/>
      <x:c r="D104" s="68"/>
      <x:c r="E104" s="78"/>
      <x:c r="F104" s="68"/>
      <x:c r="G104" s="79"/>
      <x:c r="H104" s="80"/>
      <x:c r="I104" s="81" t="str">
        <x:f>IF(A104="","",IF(OR(E104="",G104=""),"",ROUND(E104*G104*(1-IF(H104="",0,H104)),2)))</x:f>
      </x:c>
    </x:row>
    <x:row r="105">
      <x:c r="A105" s="68"/>
      <x:c r="B105" s="68"/>
      <x:c r="C105" s="68"/>
      <x:c r="D105" s="68"/>
      <x:c r="E105" s="78"/>
      <x:c r="F105" s="68"/>
      <x:c r="G105" s="79"/>
      <x:c r="H105" s="80"/>
      <x:c r="I105" s="81" t="str">
        <x:f>IF(A105="","",IF(OR(E105="",G105=""),"",ROUND(E105*G105*(1-IF(H105="",0,H105)),2)))</x:f>
      </x:c>
    </x:row>
    <x:row r="106">
      <x:c r="A106" s="68"/>
      <x:c r="B106" s="68"/>
      <x:c r="C106" s="68"/>
      <x:c r="D106" s="68"/>
      <x:c r="E106" s="78"/>
      <x:c r="F106" s="68"/>
      <x:c r="G106" s="79"/>
      <x:c r="H106" s="80"/>
      <x:c r="I106" s="81" t="str">
        <x:f>IF(A106="","",IF(OR(E106="",G106=""),"",ROUND(E106*G106*(1-IF(H106="",0,H106)),2)))</x:f>
      </x:c>
    </x:row>
    <x:row r="107">
      <x:c r="A107" s="68"/>
      <x:c r="B107" s="68"/>
      <x:c r="C107" s="68"/>
      <x:c r="D107" s="68"/>
      <x:c r="E107" s="78"/>
      <x:c r="F107" s="68"/>
      <x:c r="G107" s="79"/>
      <x:c r="H107" s="80"/>
      <x:c r="I107" s="81" t="str">
        <x:f>IF(A107="","",IF(OR(E107="",G107=""),"",ROUND(E107*G107*(1-IF(H107="",0,H107)),2)))</x:f>
      </x:c>
    </x:row>
    <x:row r="108">
      <x:c r="A108" s="68"/>
      <x:c r="B108" s="68"/>
      <x:c r="C108" s="68"/>
      <x:c r="D108" s="68"/>
      <x:c r="E108" s="78"/>
      <x:c r="F108" s="68"/>
      <x:c r="G108" s="79"/>
      <x:c r="H108" s="80"/>
      <x:c r="I108" s="81" t="str">
        <x:f>IF(A108="","",IF(OR(E108="",G108=""),"",ROUND(E108*G108*(1-IF(H108="",0,H108)),2)))</x:f>
      </x:c>
    </x:row>
    <x:row r="109">
      <x:c r="A109" s="68"/>
      <x:c r="B109" s="68"/>
      <x:c r="C109" s="68"/>
      <x:c r="D109" s="68"/>
      <x:c r="E109" s="78"/>
      <x:c r="F109" s="68"/>
      <x:c r="G109" s="79"/>
      <x:c r="H109" s="80"/>
      <x:c r="I109" s="81" t="str">
        <x:f>IF(A109="","",IF(OR(E109="",G109=""),"",ROUND(E109*G109*(1-IF(H109="",0,H109)),2)))</x:f>
      </x:c>
    </x:row>
    <x:row r="110">
      <x:c r="A110" s="68"/>
      <x:c r="B110" s="68"/>
      <x:c r="C110" s="68"/>
      <x:c r="D110" s="68"/>
      <x:c r="E110" s="78"/>
      <x:c r="F110" s="68"/>
      <x:c r="G110" s="79"/>
      <x:c r="H110" s="80"/>
      <x:c r="I110" s="81" t="str">
        <x:f>IF(A110="","",IF(OR(E110="",G110=""),"",ROUND(E110*G110*(1-IF(H110="",0,H110)),2)))</x:f>
      </x:c>
    </x:row>
    <x:row r="111">
      <x:c r="A111" s="68"/>
      <x:c r="B111" s="68"/>
      <x:c r="C111" s="68"/>
      <x:c r="D111" s="68"/>
      <x:c r="E111" s="78"/>
      <x:c r="F111" s="68"/>
      <x:c r="G111" s="79"/>
      <x:c r="H111" s="80"/>
      <x:c r="I111" s="81" t="str">
        <x:f>IF(A111="","",IF(OR(E111="",G111=""),"",ROUND(E111*G111*(1-IF(H111="",0,H111)),2)))</x:f>
      </x:c>
    </x:row>
    <x:row r="112">
      <x:c r="A112" s="68"/>
      <x:c r="B112" s="68"/>
      <x:c r="C112" s="68"/>
      <x:c r="D112" s="68"/>
      <x:c r="E112" s="78"/>
      <x:c r="F112" s="68"/>
      <x:c r="G112" s="79"/>
      <x:c r="H112" s="80"/>
      <x:c r="I112" s="81" t="str">
        <x:f>IF(A112="","",IF(OR(E112="",G112=""),"",ROUND(E112*G112*(1-IF(H112="",0,H112)),2)))</x:f>
      </x:c>
    </x:row>
    <x:row r="113">
      <x:c r="A113" s="68"/>
      <x:c r="B113" s="68"/>
      <x:c r="C113" s="68"/>
      <x:c r="D113" s="68"/>
      <x:c r="E113" s="78"/>
      <x:c r="F113" s="68"/>
      <x:c r="G113" s="79"/>
      <x:c r="H113" s="80"/>
      <x:c r="I113" s="81" t="str">
        <x:f>IF(A113="","",IF(OR(E113="",G113=""),"",ROUND(E113*G113*(1-IF(H113="",0,H113)),2)))</x:f>
      </x:c>
    </x:row>
    <x:row r="114">
      <x:c r="A114" s="68"/>
      <x:c r="B114" s="68"/>
      <x:c r="C114" s="68"/>
      <x:c r="D114" s="68"/>
      <x:c r="E114" s="78"/>
      <x:c r="F114" s="68"/>
      <x:c r="G114" s="79"/>
      <x:c r="H114" s="80"/>
      <x:c r="I114" s="81" t="str">
        <x:f>IF(A114="","",IF(OR(E114="",G114=""),"",ROUND(E114*G114*(1-IF(H114="",0,H114)),2)))</x:f>
      </x:c>
    </x:row>
    <x:row r="115">
      <x:c r="A115" s="68"/>
      <x:c r="B115" s="68"/>
      <x:c r="C115" s="68"/>
      <x:c r="D115" s="68"/>
      <x:c r="E115" s="78"/>
      <x:c r="F115" s="68"/>
      <x:c r="G115" s="79"/>
      <x:c r="H115" s="80"/>
      <x:c r="I115" s="81" t="str">
        <x:f>IF(A115="","",IF(OR(E115="",G115=""),"",ROUND(E115*G115*(1-IF(H115="",0,H115)),2)))</x:f>
      </x:c>
    </x:row>
    <x:row r="116">
      <x:c r="A116" s="68"/>
      <x:c r="B116" s="68"/>
      <x:c r="C116" s="68"/>
      <x:c r="D116" s="68"/>
      <x:c r="E116" s="78"/>
      <x:c r="F116" s="68"/>
      <x:c r="G116" s="79"/>
      <x:c r="H116" s="80"/>
      <x:c r="I116" s="81" t="str">
        <x:f>IF(A116="","",IF(OR(E116="",G116=""),"",ROUND(E116*G116*(1-IF(H116="",0,H116)),2)))</x:f>
      </x:c>
    </x:row>
    <x:row r="117">
      <x:c r="A117" s="68"/>
      <x:c r="B117" s="68"/>
      <x:c r="C117" s="68"/>
      <x:c r="D117" s="68"/>
      <x:c r="E117" s="78"/>
      <x:c r="F117" s="68"/>
      <x:c r="G117" s="79"/>
      <x:c r="H117" s="80"/>
      <x:c r="I117" s="81" t="str">
        <x:f>IF(A117="","",IF(OR(E117="",G117=""),"",ROUND(E117*G117*(1-IF(H117="",0,H117)),2)))</x:f>
      </x:c>
    </x:row>
    <x:row r="118">
      <x:c r="A118" s="68"/>
      <x:c r="B118" s="68"/>
      <x:c r="C118" s="68"/>
      <x:c r="D118" s="68"/>
      <x:c r="E118" s="78"/>
      <x:c r="F118" s="68"/>
      <x:c r="G118" s="79"/>
      <x:c r="H118" s="80"/>
      <x:c r="I118" s="81" t="str">
        <x:f>IF(A118="","",IF(OR(E118="",G118=""),"",ROUND(E118*G118*(1-IF(H118="",0,H118)),2)))</x:f>
      </x:c>
    </x:row>
    <x:row r="119">
      <x:c r="A119" s="68"/>
      <x:c r="B119" s="68"/>
      <x:c r="C119" s="68"/>
      <x:c r="D119" s="68"/>
      <x:c r="E119" s="78"/>
      <x:c r="F119" s="68"/>
      <x:c r="G119" s="79"/>
      <x:c r="H119" s="80"/>
      <x:c r="I119" s="81" t="str">
        <x:f>IF(A119="","",IF(OR(E119="",G119=""),"",ROUND(E119*G119*(1-IF(H119="",0,H119)),2)))</x:f>
      </x:c>
    </x:row>
    <x:row r="120">
      <x:c r="A120" s="68"/>
      <x:c r="B120" s="68"/>
      <x:c r="C120" s="68"/>
      <x:c r="D120" s="68"/>
      <x:c r="E120" s="78"/>
      <x:c r="F120" s="68"/>
      <x:c r="G120" s="79"/>
      <x:c r="H120" s="80"/>
      <x:c r="I120" s="81" t="str">
        <x:f>IF(A120="","",IF(OR(E120="",G120=""),"",ROUND(E120*G120*(1-IF(H120="",0,H120)),2)))</x:f>
      </x:c>
    </x:row>
    <x:row r="121">
      <x:c r="A121" s="68"/>
      <x:c r="B121" s="68"/>
      <x:c r="C121" s="68"/>
      <x:c r="D121" s="68"/>
      <x:c r="E121" s="78"/>
      <x:c r="F121" s="68"/>
      <x:c r="G121" s="79"/>
      <x:c r="H121" s="80"/>
      <x:c r="I121" s="81" t="str">
        <x:f>IF(A121="","",IF(OR(E121="",G121=""),"",ROUND(E121*G121*(1-IF(H121="",0,H121)),2)))</x:f>
      </x:c>
    </x:row>
    <x:row r="122">
      <x:c r="A122" s="68"/>
      <x:c r="B122" s="68"/>
      <x:c r="C122" s="68"/>
      <x:c r="D122" s="68"/>
      <x:c r="E122" s="78"/>
      <x:c r="F122" s="68"/>
      <x:c r="G122" s="79"/>
      <x:c r="H122" s="80"/>
      <x:c r="I122" s="81" t="str">
        <x:f>IF(A122="","",IF(OR(E122="",G122=""),"",ROUND(E122*G122*(1-IF(H122="",0,H122)),2)))</x:f>
      </x:c>
    </x:row>
    <x:row r="123">
      <x:c r="A123" s="68"/>
      <x:c r="B123" s="68"/>
      <x:c r="C123" s="68"/>
      <x:c r="D123" s="68"/>
      <x:c r="E123" s="78"/>
      <x:c r="F123" s="68"/>
      <x:c r="G123" s="79"/>
      <x:c r="H123" s="80"/>
      <x:c r="I123" s="81" t="str">
        <x:f>IF(A123="","",IF(OR(E123="",G123=""),"",ROUND(E123*G123*(1-IF(H123="",0,H123)),2)))</x:f>
      </x:c>
    </x:row>
    <x:row r="124">
      <x:c r="A124" s="68"/>
      <x:c r="B124" s="68"/>
      <x:c r="C124" s="68"/>
      <x:c r="D124" s="68"/>
      <x:c r="E124" s="78"/>
      <x:c r="F124" s="68"/>
      <x:c r="G124" s="79"/>
      <x:c r="H124" s="80"/>
      <x:c r="I124" s="81" t="str">
        <x:f>IF(A124="","",IF(OR(E124="",G124=""),"",ROUND(E124*G124*(1-IF(H124="",0,H124)),2)))</x:f>
      </x:c>
    </x:row>
    <x:row r="125">
      <x:c r="A125" s="68"/>
      <x:c r="B125" s="68"/>
      <x:c r="C125" s="68"/>
      <x:c r="D125" s="68"/>
      <x:c r="E125" s="78"/>
      <x:c r="F125" s="68"/>
      <x:c r="G125" s="79"/>
      <x:c r="H125" s="80"/>
      <x:c r="I125" s="81" t="str">
        <x:f>IF(A125="","",IF(OR(E125="",G125=""),"",ROUND(E125*G125*(1-IF(H125="",0,H125)),2)))</x:f>
      </x:c>
    </x:row>
    <x:row r="126">
      <x:c r="A126" s="68"/>
      <x:c r="B126" s="68"/>
      <x:c r="C126" s="68"/>
      <x:c r="D126" s="68"/>
      <x:c r="E126" s="78"/>
      <x:c r="F126" s="68"/>
      <x:c r="G126" s="79"/>
      <x:c r="H126" s="80"/>
      <x:c r="I126" s="81" t="str">
        <x:f>IF(A126="","",IF(OR(E126="",G126=""),"",ROUND(E126*G126*(1-IF(H126="",0,H126)),2)))</x:f>
      </x:c>
    </x:row>
    <x:row r="127">
      <x:c r="A127" s="68"/>
      <x:c r="B127" s="68"/>
      <x:c r="C127" s="68"/>
      <x:c r="D127" s="68"/>
      <x:c r="E127" s="78"/>
      <x:c r="F127" s="68"/>
      <x:c r="G127" s="79"/>
      <x:c r="H127" s="80"/>
      <x:c r="I127" s="81" t="str">
        <x:f>IF(A127="","",IF(OR(E127="",G127=""),"",ROUND(E127*G127*(1-IF(H127="",0,H127)),2)))</x:f>
      </x:c>
    </x:row>
    <x:row r="128">
      <x:c r="A128" s="68"/>
      <x:c r="B128" s="68"/>
      <x:c r="C128" s="68"/>
      <x:c r="D128" s="68"/>
      <x:c r="E128" s="78"/>
      <x:c r="F128" s="68"/>
      <x:c r="G128" s="79"/>
      <x:c r="H128" s="80"/>
      <x:c r="I128" s="81" t="str">
        <x:f>IF(A128="","",IF(OR(E128="",G128=""),"",ROUND(E128*G128*(1-IF(H128="",0,H128)),2)))</x:f>
      </x:c>
    </x:row>
    <x:row r="129">
      <x:c r="A129" s="68"/>
      <x:c r="B129" s="68"/>
      <x:c r="C129" s="68"/>
      <x:c r="D129" s="68"/>
      <x:c r="E129" s="78"/>
      <x:c r="F129" s="68"/>
      <x:c r="G129" s="79"/>
      <x:c r="H129" s="80"/>
      <x:c r="I129" s="81" t="str">
        <x:f>IF(A129="","",IF(OR(E129="",G129=""),"",ROUND(E129*G129*(1-IF(H129="",0,H129)),2)))</x:f>
      </x:c>
    </x:row>
    <x:row r="130">
      <x:c r="A130" s="68"/>
      <x:c r="B130" s="68"/>
      <x:c r="C130" s="68"/>
      <x:c r="D130" s="68"/>
      <x:c r="E130" s="78"/>
      <x:c r="F130" s="68"/>
      <x:c r="G130" s="79"/>
      <x:c r="H130" s="80"/>
      <x:c r="I130" s="81" t="str">
        <x:f>IF(A130="","",IF(OR(E130="",G130=""),"",ROUND(E130*G130*(1-IF(H130="",0,H130)),2)))</x:f>
      </x:c>
    </x:row>
    <x:row r="131">
      <x:c r="A131" s="68"/>
      <x:c r="B131" s="68"/>
      <x:c r="C131" s="68"/>
      <x:c r="D131" s="68"/>
      <x:c r="E131" s="78"/>
      <x:c r="F131" s="68"/>
      <x:c r="G131" s="79"/>
      <x:c r="H131" s="80"/>
      <x:c r="I131" s="81" t="str">
        <x:f>IF(A131="","",IF(OR(E131="",G131=""),"",ROUND(E131*G131*(1-IF(H131="",0,H131)),2)))</x:f>
      </x:c>
    </x:row>
    <x:row r="132">
      <x:c r="A132" s="68"/>
      <x:c r="B132" s="68"/>
      <x:c r="C132" s="68"/>
      <x:c r="D132" s="68"/>
      <x:c r="E132" s="78"/>
      <x:c r="F132" s="68"/>
      <x:c r="G132" s="79"/>
      <x:c r="H132" s="80"/>
      <x:c r="I132" s="81" t="str">
        <x:f>IF(A132="","",IF(OR(E132="",G132=""),"",ROUND(E132*G132*(1-IF(H132="",0,H132)),2)))</x:f>
      </x:c>
    </x:row>
    <x:row r="133">
      <x:c r="A133" s="68"/>
      <x:c r="B133" s="68"/>
      <x:c r="C133" s="68"/>
      <x:c r="D133" s="68"/>
      <x:c r="E133" s="78"/>
      <x:c r="F133" s="68"/>
      <x:c r="G133" s="79"/>
      <x:c r="H133" s="80"/>
      <x:c r="I133" s="81" t="str">
        <x:f>IF(A133="","",IF(OR(E133="",G133=""),"",ROUND(E133*G133*(1-IF(H133="",0,H133)),2)))</x:f>
      </x:c>
    </x:row>
    <x:row r="134">
      <x:c r="A134" s="68"/>
      <x:c r="B134" s="68"/>
      <x:c r="C134" s="68"/>
      <x:c r="D134" s="68"/>
      <x:c r="E134" s="78"/>
      <x:c r="F134" s="68"/>
      <x:c r="G134" s="79"/>
      <x:c r="H134" s="80"/>
      <x:c r="I134" s="81" t="str">
        <x:f>IF(A134="","",IF(OR(E134="",G134=""),"",ROUND(E134*G134*(1-IF(H134="",0,H134)),2)))</x:f>
      </x:c>
    </x:row>
    <x:row r="135">
      <x:c r="A135" s="68"/>
      <x:c r="B135" s="68"/>
      <x:c r="C135" s="68"/>
      <x:c r="D135" s="68"/>
      <x:c r="E135" s="78"/>
      <x:c r="F135" s="68"/>
      <x:c r="G135" s="79"/>
      <x:c r="H135" s="80"/>
      <x:c r="I135" s="81" t="str">
        <x:f>IF(A135="","",IF(OR(E135="",G135=""),"",ROUND(E135*G135*(1-IF(H135="",0,H135)),2)))</x:f>
      </x:c>
    </x:row>
    <x:row r="136">
      <x:c r="A136" s="68"/>
      <x:c r="B136" s="68"/>
      <x:c r="C136" s="68"/>
      <x:c r="D136" s="68"/>
      <x:c r="E136" s="78"/>
      <x:c r="F136" s="68"/>
      <x:c r="G136" s="79"/>
      <x:c r="H136" s="80"/>
      <x:c r="I136" s="81" t="str">
        <x:f>IF(A136="","",IF(OR(E136="",G136=""),"",ROUND(E136*G136*(1-IF(H136="",0,H136)),2)))</x:f>
      </x:c>
    </x:row>
    <x:row r="137">
      <x:c r="A137" s="68"/>
      <x:c r="B137" s="68"/>
      <x:c r="C137" s="68"/>
      <x:c r="D137" s="68"/>
      <x:c r="E137" s="78"/>
      <x:c r="F137" s="68"/>
      <x:c r="G137" s="79"/>
      <x:c r="H137" s="80"/>
      <x:c r="I137" s="81" t="str">
        <x:f>IF(A137="","",IF(OR(E137="",G137=""),"",ROUND(E137*G137*(1-IF(H137="",0,H137)),2)))</x:f>
      </x:c>
    </x:row>
    <x:row r="138">
      <x:c r="A138" s="68"/>
      <x:c r="B138" s="68"/>
      <x:c r="C138" s="68"/>
      <x:c r="D138" s="68"/>
      <x:c r="E138" s="78"/>
      <x:c r="F138" s="68"/>
      <x:c r="G138" s="79"/>
      <x:c r="H138" s="80"/>
      <x:c r="I138" s="81" t="str">
        <x:f>IF(A138="","",IF(OR(E138="",G138=""),"",ROUND(E138*G138*(1-IF(H138="",0,H138)),2)))</x:f>
      </x:c>
    </x:row>
    <x:row r="139">
      <x:c r="A139" s="68"/>
      <x:c r="B139" s="68"/>
      <x:c r="C139" s="68"/>
      <x:c r="D139" s="68"/>
      <x:c r="E139" s="78"/>
      <x:c r="F139" s="68"/>
      <x:c r="G139" s="79"/>
      <x:c r="H139" s="80"/>
      <x:c r="I139" s="81" t="str">
        <x:f>IF(A139="","",IF(OR(E139="",G139=""),"",ROUND(E139*G139*(1-IF(H139="",0,H139)),2)))</x:f>
      </x:c>
    </x:row>
    <x:row r="140">
      <x:c r="A140" s="68"/>
      <x:c r="B140" s="68"/>
      <x:c r="C140" s="68"/>
      <x:c r="D140" s="68"/>
      <x:c r="E140" s="78"/>
      <x:c r="F140" s="68"/>
      <x:c r="G140" s="79"/>
      <x:c r="H140" s="80"/>
      <x:c r="I140" s="81" t="str">
        <x:f>IF(A140="","",IF(OR(E140="",G140=""),"",ROUND(E140*G140*(1-IF(H140="",0,H140)),2)))</x:f>
      </x:c>
    </x:row>
    <x:row r="141">
      <x:c r="A141" s="68"/>
      <x:c r="B141" s="68"/>
      <x:c r="C141" s="68"/>
      <x:c r="D141" s="68"/>
      <x:c r="E141" s="78"/>
      <x:c r="F141" s="68"/>
      <x:c r="G141" s="79"/>
      <x:c r="H141" s="80"/>
      <x:c r="I141" s="81" t="str">
        <x:f>IF(A141="","",IF(OR(E141="",G141=""),"",ROUND(E141*G141*(1-IF(H141="",0,H141)),2)))</x:f>
      </x:c>
    </x:row>
    <x:row r="142">
      <x:c r="A142" s="68"/>
      <x:c r="B142" s="68"/>
      <x:c r="C142" s="68"/>
      <x:c r="D142" s="68"/>
      <x:c r="E142" s="78"/>
      <x:c r="F142" s="68"/>
      <x:c r="G142" s="79"/>
      <x:c r="H142" s="80"/>
      <x:c r="I142" s="81" t="str">
        <x:f>IF(A142="","",IF(OR(E142="",G142=""),"",ROUND(E142*G142*(1-IF(H142="",0,H142)),2)))</x:f>
      </x:c>
    </x:row>
    <x:row r="143">
      <x:c r="A143" s="68"/>
      <x:c r="B143" s="68"/>
      <x:c r="C143" s="68"/>
      <x:c r="D143" s="68"/>
      <x:c r="E143" s="78"/>
      <x:c r="F143" s="68"/>
      <x:c r="G143" s="79"/>
      <x:c r="H143" s="80"/>
      <x:c r="I143" s="81" t="str">
        <x:f>IF(A143="","",IF(OR(E143="",G143=""),"",ROUND(E143*G143*(1-IF(H143="",0,H143)),2)))</x:f>
      </x:c>
    </x:row>
    <x:row r="144">
      <x:c r="A144" s="68"/>
      <x:c r="B144" s="68"/>
      <x:c r="C144" s="68"/>
      <x:c r="D144" s="68"/>
      <x:c r="E144" s="78"/>
      <x:c r="F144" s="68"/>
      <x:c r="G144" s="79"/>
      <x:c r="H144" s="80"/>
      <x:c r="I144" s="81" t="str">
        <x:f>IF(A144="","",IF(OR(E144="",G144=""),"",ROUND(E144*G144*(1-IF(H144="",0,H144)),2)))</x:f>
      </x:c>
    </x:row>
    <x:row r="145">
      <x:c r="A145" s="68"/>
      <x:c r="B145" s="68"/>
      <x:c r="C145" s="68"/>
      <x:c r="D145" s="68"/>
      <x:c r="E145" s="78"/>
      <x:c r="F145" s="68"/>
      <x:c r="G145" s="79"/>
      <x:c r="H145" s="80"/>
      <x:c r="I145" s="81" t="str">
        <x:f>IF(A145="","",IF(OR(E145="",G145=""),"",ROUND(E145*G145*(1-IF(H145="",0,H145)),2)))</x:f>
      </x:c>
    </x:row>
    <x:row r="146">
      <x:c r="A146" s="68"/>
      <x:c r="B146" s="68"/>
      <x:c r="C146" s="68"/>
      <x:c r="D146" s="68"/>
      <x:c r="E146" s="78"/>
      <x:c r="F146" s="68"/>
      <x:c r="G146" s="79"/>
      <x:c r="H146" s="80"/>
      <x:c r="I146" s="81" t="str">
        <x:f>IF(A146="","",IF(OR(E146="",G146=""),"",ROUND(E146*G146*(1-IF(H146="",0,H146)),2)))</x:f>
      </x:c>
    </x:row>
    <x:row r="147">
      <x:c r="A147" s="68"/>
      <x:c r="B147" s="68"/>
      <x:c r="C147" s="68"/>
      <x:c r="D147" s="68"/>
      <x:c r="E147" s="78"/>
      <x:c r="F147" s="68"/>
      <x:c r="G147" s="79"/>
      <x:c r="H147" s="80"/>
      <x:c r="I147" s="81" t="str">
        <x:f>IF(A147="","",IF(OR(E147="",G147=""),"",ROUND(E147*G147*(1-IF(H147="",0,H147)),2)))</x:f>
      </x:c>
    </x:row>
    <x:row r="148">
      <x:c r="A148" s="68"/>
      <x:c r="B148" s="68"/>
      <x:c r="C148" s="68"/>
      <x:c r="D148" s="68"/>
      <x:c r="E148" s="78"/>
      <x:c r="F148" s="68"/>
      <x:c r="G148" s="79"/>
      <x:c r="H148" s="80"/>
      <x:c r="I148" s="81" t="str">
        <x:f>IF(A148="","",IF(OR(E148="",G148=""),"",ROUND(E148*G148*(1-IF(H148="",0,H148)),2)))</x:f>
      </x:c>
    </x:row>
    <x:row r="149">
      <x:c r="A149" s="68"/>
      <x:c r="B149" s="68"/>
      <x:c r="C149" s="68"/>
      <x:c r="D149" s="68"/>
      <x:c r="E149" s="78"/>
      <x:c r="F149" s="68"/>
      <x:c r="G149" s="79"/>
      <x:c r="H149" s="80"/>
      <x:c r="I149" s="81" t="str">
        <x:f>IF(A149="","",IF(OR(E149="",G149=""),"",ROUND(E149*G149*(1-IF(H149="",0,H149)),2)))</x:f>
      </x:c>
    </x:row>
    <x:row r="150">
      <x:c r="A150" s="68"/>
      <x:c r="B150" s="68"/>
      <x:c r="C150" s="68"/>
      <x:c r="D150" s="68"/>
      <x:c r="E150" s="78"/>
      <x:c r="F150" s="68"/>
      <x:c r="G150" s="79"/>
      <x:c r="H150" s="80"/>
      <x:c r="I150" s="81" t="str">
        <x:f>IF(A150="","",IF(OR(E150="",G150=""),"",ROUND(E150*G150*(1-IF(H150="",0,H150)),2)))</x:f>
      </x:c>
    </x:row>
    <x:row r="151">
      <x:c r="A151" s="68"/>
      <x:c r="B151" s="68"/>
      <x:c r="C151" s="68"/>
      <x:c r="D151" s="68"/>
      <x:c r="E151" s="78"/>
      <x:c r="F151" s="68"/>
      <x:c r="G151" s="79"/>
      <x:c r="H151" s="80"/>
      <x:c r="I151" s="81" t="str">
        <x:f>IF(A151="","",IF(OR(E151="",G151=""),"",ROUND(E151*G151*(1-IF(H151="",0,H151)),2)))</x:f>
      </x:c>
    </x:row>
    <x:row r="152">
      <x:c r="A152" s="68"/>
      <x:c r="B152" s="68"/>
      <x:c r="C152" s="68"/>
      <x:c r="D152" s="68"/>
      <x:c r="E152" s="78"/>
      <x:c r="F152" s="68"/>
      <x:c r="G152" s="79"/>
      <x:c r="H152" s="80"/>
      <x:c r="I152" s="81" t="str">
        <x:f>IF(A152="","",IF(OR(E152="",G152=""),"",ROUND(E152*G152*(1-IF(H152="",0,H152)),2)))</x:f>
      </x:c>
    </x:row>
    <x:row r="153">
      <x:c r="A153" s="68"/>
      <x:c r="B153" s="68"/>
      <x:c r="C153" s="68"/>
      <x:c r="D153" s="68"/>
      <x:c r="E153" s="78"/>
      <x:c r="F153" s="68"/>
      <x:c r="G153" s="79"/>
      <x:c r="H153" s="80"/>
      <x:c r="I153" s="81" t="str">
        <x:f>IF(A153="","",IF(OR(E153="",G153=""),"",ROUND(E153*G153*(1-IF(H153="",0,H153)),2)))</x:f>
      </x:c>
    </x:row>
    <x:row r="154">
      <x:c r="A154" s="68"/>
      <x:c r="B154" s="68"/>
      <x:c r="C154" s="68"/>
      <x:c r="D154" s="68"/>
      <x:c r="E154" s="78"/>
      <x:c r="F154" s="68"/>
      <x:c r="G154" s="79"/>
      <x:c r="H154" s="80"/>
      <x:c r="I154" s="81" t="str">
        <x:f>IF(A154="","",IF(OR(E154="",G154=""),"",ROUND(E154*G154*(1-IF(H154="",0,H154)),2)))</x:f>
      </x:c>
    </x:row>
    <x:row r="155">
      <x:c r="A155" s="68"/>
      <x:c r="B155" s="68"/>
      <x:c r="C155" s="68"/>
      <x:c r="D155" s="68"/>
      <x:c r="E155" s="78"/>
      <x:c r="F155" s="68"/>
      <x:c r="G155" s="79"/>
      <x:c r="H155" s="80"/>
      <x:c r="I155" s="81" t="str">
        <x:f>IF(A155="","",IF(OR(E155="",G155=""),"",ROUND(E155*G155*(1-IF(H155="",0,H155)),2)))</x:f>
      </x:c>
    </x:row>
    <x:row r="156">
      <x:c r="A156" s="68"/>
      <x:c r="B156" s="68"/>
      <x:c r="C156" s="68"/>
      <x:c r="D156" s="68"/>
      <x:c r="E156" s="78"/>
      <x:c r="F156" s="68"/>
      <x:c r="G156" s="79"/>
      <x:c r="H156" s="80"/>
      <x:c r="I156" s="81" t="str">
        <x:f>IF(A156="","",IF(OR(E156="",G156=""),"",ROUND(E156*G156*(1-IF(H156="",0,H156)),2)))</x:f>
      </x:c>
    </x:row>
    <x:row r="157">
      <x:c r="A157" s="68"/>
      <x:c r="B157" s="68"/>
      <x:c r="C157" s="68"/>
      <x:c r="D157" s="68"/>
      <x:c r="E157" s="78"/>
      <x:c r="F157" s="68"/>
      <x:c r="G157" s="79"/>
      <x:c r="H157" s="80"/>
      <x:c r="I157" s="81" t="str">
        <x:f>IF(A157="","",IF(OR(E157="",G157=""),"",ROUND(E157*G157*(1-IF(H157="",0,H157)),2)))</x:f>
      </x:c>
    </x:row>
    <x:row r="158">
      <x:c r="A158" s="68"/>
      <x:c r="B158" s="68"/>
      <x:c r="C158" s="68"/>
      <x:c r="D158" s="68"/>
      <x:c r="E158" s="78"/>
      <x:c r="F158" s="68"/>
      <x:c r="G158" s="79"/>
      <x:c r="H158" s="80"/>
      <x:c r="I158" s="81" t="str">
        <x:f>IF(A158="","",IF(OR(E158="",G158=""),"",ROUND(E158*G158*(1-IF(H158="",0,H158)),2)))</x:f>
      </x:c>
    </x:row>
    <x:row r="159">
      <x:c r="A159" s="68"/>
      <x:c r="B159" s="68"/>
      <x:c r="C159" s="68"/>
      <x:c r="D159" s="68"/>
      <x:c r="E159" s="78"/>
      <x:c r="F159" s="68"/>
      <x:c r="G159" s="79"/>
      <x:c r="H159" s="80"/>
      <x:c r="I159" s="81" t="str">
        <x:f>IF(A159="","",IF(OR(E159="",G159=""),"",ROUND(E159*G159*(1-IF(H159="",0,H159)),2)))</x:f>
      </x:c>
    </x:row>
    <x:row r="160">
      <x:c r="A160" s="68"/>
      <x:c r="B160" s="68"/>
      <x:c r="C160" s="68"/>
      <x:c r="D160" s="68"/>
      <x:c r="E160" s="78"/>
      <x:c r="F160" s="68"/>
      <x:c r="G160" s="79"/>
      <x:c r="H160" s="80"/>
      <x:c r="I160" s="81" t="str">
        <x:f>IF(A160="","",IF(OR(E160="",G160=""),"",ROUND(E160*G160*(1-IF(H160="",0,H160)),2)))</x:f>
      </x:c>
    </x:row>
    <x:row r="161">
      <x:c r="A161" s="68"/>
      <x:c r="B161" s="68"/>
      <x:c r="C161" s="68"/>
      <x:c r="D161" s="68"/>
      <x:c r="E161" s="78"/>
      <x:c r="F161" s="68"/>
      <x:c r="G161" s="79"/>
      <x:c r="H161" s="80"/>
      <x:c r="I161" s="81" t="str">
        <x:f>IF(A161="","",IF(OR(E161="",G161=""),"",ROUND(E161*G161*(1-IF(H161="",0,H161)),2)))</x:f>
      </x:c>
    </x:row>
    <x:row r="162">
      <x:c r="A162" s="68"/>
      <x:c r="B162" s="68"/>
      <x:c r="C162" s="68"/>
      <x:c r="D162" s="68"/>
      <x:c r="E162" s="78"/>
      <x:c r="F162" s="68"/>
      <x:c r="G162" s="79"/>
      <x:c r="H162" s="80"/>
      <x:c r="I162" s="81" t="str">
        <x:f>IF(A162="","",IF(OR(E162="",G162=""),"",ROUND(E162*G162*(1-IF(H162="",0,H162)),2)))</x:f>
      </x:c>
    </x:row>
    <x:row r="163">
      <x:c r="A163" s="68"/>
      <x:c r="B163" s="68"/>
      <x:c r="C163" s="68"/>
      <x:c r="D163" s="68"/>
      <x:c r="E163" s="78"/>
      <x:c r="F163" s="68"/>
      <x:c r="G163" s="79"/>
      <x:c r="H163" s="80"/>
      <x:c r="I163" s="81" t="str">
        <x:f>IF(A163="","",IF(OR(E163="",G163=""),"",ROUND(E163*G163*(1-IF(H163="",0,H163)),2)))</x:f>
      </x:c>
    </x:row>
    <x:row r="164">
      <x:c r="A164" s="68"/>
      <x:c r="B164" s="68"/>
      <x:c r="C164" s="68"/>
      <x:c r="D164" s="68"/>
      <x:c r="E164" s="78"/>
      <x:c r="F164" s="68"/>
      <x:c r="G164" s="79"/>
      <x:c r="H164" s="80"/>
      <x:c r="I164" s="81" t="str">
        <x:f>IF(A164="","",IF(OR(E164="",G164=""),"",ROUND(E164*G164*(1-IF(H164="",0,H164)),2)))</x:f>
      </x:c>
    </x:row>
    <x:row r="165">
      <x:c r="A165" s="68"/>
      <x:c r="B165" s="68"/>
      <x:c r="C165" s="68"/>
      <x:c r="D165" s="68"/>
      <x:c r="E165" s="78"/>
      <x:c r="F165" s="68"/>
      <x:c r="G165" s="79"/>
      <x:c r="H165" s="80"/>
      <x:c r="I165" s="81" t="str">
        <x:f>IF(A165="","",IF(OR(E165="",G165=""),"",ROUND(E165*G165*(1-IF(H165="",0,H165)),2)))</x:f>
      </x:c>
    </x:row>
    <x:row r="166">
      <x:c r="A166" s="68"/>
      <x:c r="B166" s="68"/>
      <x:c r="C166" s="68"/>
      <x:c r="D166" s="68"/>
      <x:c r="E166" s="78"/>
      <x:c r="F166" s="68"/>
      <x:c r="G166" s="79"/>
      <x:c r="H166" s="80"/>
      <x:c r="I166" s="81" t="str">
        <x:f>IF(A166="","",IF(OR(E166="",G166=""),"",ROUND(E166*G166*(1-IF(H166="",0,H166)),2)))</x:f>
      </x:c>
    </x:row>
    <x:row r="167">
      <x:c r="A167" s="68"/>
      <x:c r="B167" s="68"/>
      <x:c r="C167" s="68"/>
      <x:c r="D167" s="68"/>
      <x:c r="E167" s="78"/>
      <x:c r="F167" s="68"/>
      <x:c r="G167" s="79"/>
      <x:c r="H167" s="80"/>
      <x:c r="I167" s="81" t="str">
        <x:f>IF(A167="","",IF(OR(E167="",G167=""),"",ROUND(E167*G167*(1-IF(H167="",0,H167)),2)))</x:f>
      </x:c>
    </x:row>
    <x:row r="168">
      <x:c r="A168" s="68"/>
      <x:c r="B168" s="68"/>
      <x:c r="C168" s="68"/>
      <x:c r="D168" s="68"/>
      <x:c r="E168" s="78"/>
      <x:c r="F168" s="68"/>
      <x:c r="G168" s="79"/>
      <x:c r="H168" s="80"/>
      <x:c r="I168" s="81" t="str">
        <x:f>IF(A168="","",IF(OR(E168="",G168=""),"",ROUND(E168*G168*(1-IF(H168="",0,H168)),2)))</x:f>
      </x:c>
    </x:row>
    <x:row r="169">
      <x:c r="A169" s="68"/>
      <x:c r="B169" s="68"/>
      <x:c r="C169" s="68"/>
      <x:c r="D169" s="68"/>
      <x:c r="E169" s="78"/>
      <x:c r="F169" s="68"/>
      <x:c r="G169" s="79"/>
      <x:c r="H169" s="80"/>
      <x:c r="I169" s="81" t="str">
        <x:f>IF(A169="","",IF(OR(E169="",G169=""),"",ROUND(E169*G169*(1-IF(H169="",0,H169)),2)))</x:f>
      </x:c>
    </x:row>
    <x:row r="170">
      <x:c r="A170" s="68"/>
      <x:c r="B170" s="68"/>
      <x:c r="C170" s="68"/>
      <x:c r="D170" s="68"/>
      <x:c r="E170" s="78"/>
      <x:c r="F170" s="68"/>
      <x:c r="G170" s="79"/>
      <x:c r="H170" s="80"/>
      <x:c r="I170" s="81" t="str">
        <x:f>IF(A170="","",IF(OR(E170="",G170=""),"",ROUND(E170*G170*(1-IF(H170="",0,H170)),2)))</x:f>
      </x:c>
    </x:row>
    <x:row r="171">
      <x:c r="A171" s="68"/>
      <x:c r="B171" s="68"/>
      <x:c r="C171" s="68"/>
      <x:c r="D171" s="68"/>
      <x:c r="E171" s="78"/>
      <x:c r="F171" s="68"/>
      <x:c r="G171" s="79"/>
      <x:c r="H171" s="80"/>
      <x:c r="I171" s="81" t="str">
        <x:f>IF(A171="","",IF(OR(E171="",G171=""),"",ROUND(E171*G171*(1-IF(H171="",0,H171)),2)))</x:f>
      </x:c>
    </x:row>
    <x:row r="172">
      <x:c r="A172" s="68"/>
      <x:c r="B172" s="68"/>
      <x:c r="C172" s="68"/>
      <x:c r="D172" s="68"/>
      <x:c r="E172" s="78"/>
      <x:c r="F172" s="68"/>
      <x:c r="G172" s="79"/>
      <x:c r="H172" s="80"/>
      <x:c r="I172" s="81" t="str">
        <x:f>IF(A172="","",IF(OR(E172="",G172=""),"",ROUND(E172*G172*(1-IF(H172="",0,H172)),2)))</x:f>
      </x:c>
    </x:row>
    <x:row r="173">
      <x:c r="A173" s="68"/>
      <x:c r="B173" s="68"/>
      <x:c r="C173" s="68"/>
      <x:c r="D173" s="68"/>
      <x:c r="E173" s="78"/>
      <x:c r="F173" s="68"/>
      <x:c r="G173" s="79"/>
      <x:c r="H173" s="80"/>
      <x:c r="I173" s="81" t="str">
        <x:f>IF(A173="","",IF(OR(E173="",G173=""),"",ROUND(E173*G173*(1-IF(H173="",0,H173)),2)))</x:f>
      </x:c>
    </x:row>
    <x:row r="174">
      <x:c r="A174" s="68"/>
      <x:c r="B174" s="68"/>
      <x:c r="C174" s="68"/>
      <x:c r="D174" s="68"/>
      <x:c r="E174" s="78"/>
      <x:c r="F174" s="68"/>
      <x:c r="G174" s="79"/>
      <x:c r="H174" s="80"/>
      <x:c r="I174" s="81" t="str">
        <x:f>IF(A174="","",IF(OR(E174="",G174=""),"",ROUND(E174*G174*(1-IF(H174="",0,H174)),2)))</x:f>
      </x:c>
    </x:row>
    <x:row r="175">
      <x:c r="A175" s="68"/>
      <x:c r="B175" s="68"/>
      <x:c r="C175" s="68"/>
      <x:c r="D175" s="68"/>
      <x:c r="E175" s="78"/>
      <x:c r="F175" s="68"/>
      <x:c r="G175" s="79"/>
      <x:c r="H175" s="80"/>
      <x:c r="I175" s="81" t="str">
        <x:f>IF(A175="","",IF(OR(E175="",G175=""),"",ROUND(E175*G175*(1-IF(H175="",0,H175)),2)))</x:f>
      </x:c>
    </x:row>
    <x:row r="176">
      <x:c r="A176" s="68"/>
      <x:c r="B176" s="68"/>
      <x:c r="C176" s="68"/>
      <x:c r="D176" s="68"/>
      <x:c r="E176" s="78"/>
      <x:c r="F176" s="68"/>
      <x:c r="G176" s="79"/>
      <x:c r="H176" s="80"/>
      <x:c r="I176" s="81" t="str">
        <x:f>IF(A176="","",IF(OR(E176="",G176=""),"",ROUND(E176*G176*(1-IF(H176="",0,H176)),2)))</x:f>
      </x:c>
    </x:row>
    <x:row r="177">
      <x:c r="A177" s="68"/>
      <x:c r="B177" s="68"/>
      <x:c r="C177" s="68"/>
      <x:c r="D177" s="68"/>
      <x:c r="E177" s="78"/>
      <x:c r="F177" s="68"/>
      <x:c r="G177" s="79"/>
      <x:c r="H177" s="80"/>
      <x:c r="I177" s="81" t="str">
        <x:f>IF(A177="","",IF(OR(E177="",G177=""),"",ROUND(E177*G177*(1-IF(H177="",0,H177)),2)))</x:f>
      </x:c>
    </x:row>
    <x:row r="178">
      <x:c r="A178" s="68"/>
      <x:c r="B178" s="68"/>
      <x:c r="C178" s="68"/>
      <x:c r="D178" s="68"/>
      <x:c r="E178" s="78"/>
      <x:c r="F178" s="68"/>
      <x:c r="G178" s="79"/>
      <x:c r="H178" s="80"/>
      <x:c r="I178" s="81" t="str">
        <x:f>IF(A178="","",IF(OR(E178="",G178=""),"",ROUND(E178*G178*(1-IF(H178="",0,H178)),2)))</x:f>
      </x:c>
    </x:row>
    <x:row r="179">
      <x:c r="A179" s="68"/>
      <x:c r="B179" s="68"/>
      <x:c r="C179" s="68"/>
      <x:c r="D179" s="68"/>
      <x:c r="E179" s="78"/>
      <x:c r="F179" s="68"/>
      <x:c r="G179" s="79"/>
      <x:c r="H179" s="80"/>
      <x:c r="I179" s="81" t="str">
        <x:f>IF(A179="","",IF(OR(E179="",G179=""),"",ROUND(E179*G179*(1-IF(H179="",0,H179)),2)))</x:f>
      </x:c>
    </x:row>
    <x:row r="180">
      <x:c r="A180" s="68"/>
      <x:c r="B180" s="68"/>
      <x:c r="C180" s="68"/>
      <x:c r="D180" s="68"/>
      <x:c r="E180" s="78"/>
      <x:c r="F180" s="68"/>
      <x:c r="G180" s="79"/>
      <x:c r="H180" s="80"/>
      <x:c r="I180" s="81" t="str">
        <x:f>IF(A180="","",IF(OR(E180="",G180=""),"",ROUND(E180*G180*(1-IF(H180="",0,H180)),2)))</x:f>
      </x:c>
    </x:row>
    <x:row r="181">
      <x:c r="A181" s="68"/>
      <x:c r="B181" s="68"/>
      <x:c r="C181" s="68"/>
      <x:c r="D181" s="68"/>
      <x:c r="E181" s="78"/>
      <x:c r="F181" s="68"/>
      <x:c r="G181" s="79"/>
      <x:c r="H181" s="80"/>
      <x:c r="I181" s="81" t="str">
        <x:f>IF(A181="","",IF(OR(E181="",G181=""),"",ROUND(E181*G181*(1-IF(H181="",0,H181)),2)))</x:f>
      </x:c>
    </x:row>
    <x:row r="182">
      <x:c r="A182" s="68"/>
      <x:c r="B182" s="68"/>
      <x:c r="C182" s="68"/>
      <x:c r="D182" s="68"/>
      <x:c r="E182" s="78"/>
      <x:c r="F182" s="68"/>
      <x:c r="G182" s="79"/>
      <x:c r="H182" s="80"/>
      <x:c r="I182" s="81" t="str">
        <x:f>IF(A182="","",IF(OR(E182="",G182=""),"",ROUND(E182*G182*(1-IF(H182="",0,H182)),2)))</x:f>
      </x:c>
    </x:row>
    <x:row r="183">
      <x:c r="A183" s="68"/>
      <x:c r="B183" s="68"/>
      <x:c r="C183" s="68"/>
      <x:c r="D183" s="68"/>
      <x:c r="E183" s="78"/>
      <x:c r="F183" s="68"/>
      <x:c r="G183" s="79"/>
      <x:c r="H183" s="80"/>
      <x:c r="I183" s="81" t="str">
        <x:f>IF(A183="","",IF(OR(E183="",G183=""),"",ROUND(E183*G183*(1-IF(H183="",0,H183)),2)))</x:f>
      </x:c>
    </x:row>
    <x:row r="184">
      <x:c r="A184" s="68"/>
      <x:c r="B184" s="68"/>
      <x:c r="C184" s="68"/>
      <x:c r="D184" s="68"/>
      <x:c r="E184" s="78"/>
      <x:c r="F184" s="68"/>
      <x:c r="G184" s="79"/>
      <x:c r="H184" s="80"/>
      <x:c r="I184" s="81" t="str">
        <x:f>IF(A184="","",IF(OR(E184="",G184=""),"",ROUND(E184*G184*(1-IF(H184="",0,H184)),2)))</x:f>
      </x:c>
    </x:row>
    <x:row r="185">
      <x:c r="A185" s="68"/>
      <x:c r="B185" s="68"/>
      <x:c r="C185" s="68"/>
      <x:c r="D185" s="68"/>
      <x:c r="E185" s="78"/>
      <x:c r="F185" s="68"/>
      <x:c r="G185" s="79"/>
      <x:c r="H185" s="80"/>
      <x:c r="I185" s="81" t="str">
        <x:f>IF(A185="","",IF(OR(E185="",G185=""),"",ROUND(E185*G185*(1-IF(H185="",0,H185)),2)))</x:f>
      </x:c>
    </x:row>
    <x:row r="186">
      <x:c r="A186" s="68"/>
      <x:c r="B186" s="68"/>
      <x:c r="C186" s="68"/>
      <x:c r="D186" s="68"/>
      <x:c r="E186" s="78"/>
      <x:c r="F186" s="68"/>
      <x:c r="G186" s="79"/>
      <x:c r="H186" s="80"/>
      <x:c r="I186" s="81" t="str">
        <x:f>IF(A186="","",IF(OR(E186="",G186=""),"",ROUND(E186*G186*(1-IF(H186="",0,H186)),2)))</x:f>
      </x:c>
    </x:row>
    <x:row r="187">
      <x:c r="A187" s="68"/>
      <x:c r="B187" s="68"/>
      <x:c r="C187" s="68"/>
      <x:c r="D187" s="68"/>
      <x:c r="E187" s="78"/>
      <x:c r="F187" s="68"/>
      <x:c r="G187" s="79"/>
      <x:c r="H187" s="80"/>
      <x:c r="I187" s="81" t="str">
        <x:f>IF(A187="","",IF(OR(E187="",G187=""),"",ROUND(E187*G187*(1-IF(H187="",0,H187)),2)))</x:f>
      </x:c>
    </x:row>
    <x:row r="188">
      <x:c r="A188" s="68"/>
      <x:c r="B188" s="68"/>
      <x:c r="C188" s="68"/>
      <x:c r="D188" s="68"/>
      <x:c r="E188" s="78"/>
      <x:c r="F188" s="68"/>
      <x:c r="G188" s="79"/>
      <x:c r="H188" s="80"/>
      <x:c r="I188" s="81" t="str">
        <x:f>IF(A188="","",IF(OR(E188="",G188=""),"",ROUND(E188*G188*(1-IF(H188="",0,H188)),2)))</x:f>
      </x:c>
    </x:row>
    <x:row r="189">
      <x:c r="A189" s="68"/>
      <x:c r="B189" s="68"/>
      <x:c r="C189" s="68"/>
      <x:c r="D189" s="68"/>
      <x:c r="E189" s="78"/>
      <x:c r="F189" s="68"/>
      <x:c r="G189" s="79"/>
      <x:c r="H189" s="80"/>
      <x:c r="I189" s="81" t="str">
        <x:f>IF(A189="","",IF(OR(E189="",G189=""),"",ROUND(E189*G189*(1-IF(H189="",0,H189)),2)))</x:f>
      </x:c>
    </x:row>
    <x:row r="190">
      <x:c r="A190" s="68"/>
      <x:c r="B190" s="68"/>
      <x:c r="C190" s="68"/>
      <x:c r="D190" s="68"/>
      <x:c r="E190" s="78"/>
      <x:c r="F190" s="68"/>
      <x:c r="G190" s="79"/>
      <x:c r="H190" s="80"/>
      <x:c r="I190" s="81" t="str">
        <x:f>IF(A190="","",IF(OR(E190="",G190=""),"",ROUND(E190*G190*(1-IF(H190="",0,H190)),2)))</x:f>
      </x:c>
    </x:row>
    <x:row r="191">
      <x:c r="A191" s="68"/>
      <x:c r="B191" s="68"/>
      <x:c r="C191" s="68"/>
      <x:c r="D191" s="68"/>
      <x:c r="E191" s="78"/>
      <x:c r="F191" s="68"/>
      <x:c r="G191" s="79"/>
      <x:c r="H191" s="80"/>
      <x:c r="I191" s="81" t="str">
        <x:f>IF(A191="","",IF(OR(E191="",G191=""),"",ROUND(E191*G191*(1-IF(H191="",0,H191)),2)))</x:f>
      </x:c>
    </x:row>
    <x:row r="192">
      <x:c r="A192" s="68"/>
      <x:c r="B192" s="68"/>
      <x:c r="C192" s="68"/>
      <x:c r="D192" s="68"/>
      <x:c r="E192" s="78"/>
      <x:c r="F192" s="68"/>
      <x:c r="G192" s="79"/>
      <x:c r="H192" s="80"/>
      <x:c r="I192" s="81" t="str">
        <x:f>IF(A192="","",IF(OR(E192="",G192=""),"",ROUND(E192*G192*(1-IF(H192="",0,H192)),2)))</x:f>
      </x:c>
    </x:row>
    <x:row r="193">
      <x:c r="A193" s="68"/>
      <x:c r="B193" s="68"/>
      <x:c r="C193" s="68"/>
      <x:c r="D193" s="68"/>
      <x:c r="E193" s="78"/>
      <x:c r="F193" s="68"/>
      <x:c r="G193" s="79"/>
      <x:c r="H193" s="80"/>
      <x:c r="I193" s="81" t="str">
        <x:f>IF(A193="","",IF(OR(E193="",G193=""),"",ROUND(E193*G193*(1-IF(H193="",0,H193)),2)))</x:f>
      </x:c>
    </x:row>
    <x:row r="194">
      <x:c r="A194" s="68"/>
      <x:c r="B194" s="68"/>
      <x:c r="C194" s="68"/>
      <x:c r="D194" s="68"/>
      <x:c r="E194" s="78"/>
      <x:c r="F194" s="68"/>
      <x:c r="G194" s="79"/>
      <x:c r="H194" s="80"/>
      <x:c r="I194" s="81" t="str">
        <x:f>IF(A194="","",IF(OR(E194="",G194=""),"",ROUND(E194*G194*(1-IF(H194="",0,H194)),2)))</x:f>
      </x:c>
    </x:row>
    <x:row r="195">
      <x:c r="A195" s="68"/>
      <x:c r="B195" s="68"/>
      <x:c r="C195" s="68"/>
      <x:c r="D195" s="68"/>
      <x:c r="E195" s="78"/>
      <x:c r="F195" s="68"/>
      <x:c r="G195" s="79"/>
      <x:c r="H195" s="80"/>
      <x:c r="I195" s="81" t="str">
        <x:f>IF(A195="","",IF(OR(E195="",G195=""),"",ROUND(E195*G195*(1-IF(H195="",0,H195)),2)))</x:f>
      </x:c>
    </x:row>
    <x:row r="196">
      <x:c r="A196" s="68"/>
      <x:c r="B196" s="68"/>
      <x:c r="C196" s="68"/>
      <x:c r="D196" s="68"/>
      <x:c r="E196" s="78"/>
      <x:c r="F196" s="68"/>
      <x:c r="G196" s="79"/>
      <x:c r="H196" s="80"/>
      <x:c r="I196" s="81" t="str">
        <x:f>IF(A196="","",IF(OR(E196="",G196=""),"",ROUND(E196*G196*(1-IF(H196="",0,H196)),2)))</x:f>
      </x:c>
    </x:row>
    <x:row r="197">
      <x:c r="A197" s="68"/>
      <x:c r="B197" s="68"/>
      <x:c r="C197" s="68"/>
      <x:c r="D197" s="68"/>
      <x:c r="E197" s="78"/>
      <x:c r="F197" s="68"/>
      <x:c r="G197" s="79"/>
      <x:c r="H197" s="80"/>
      <x:c r="I197" s="81" t="str">
        <x:f>IF(A197="","",IF(OR(E197="",G197=""),"",ROUND(E197*G197*(1-IF(H197="",0,H197)),2)))</x:f>
      </x:c>
    </x:row>
    <x:row r="198">
      <x:c r="A198" s="68"/>
      <x:c r="B198" s="68"/>
      <x:c r="C198" s="68"/>
      <x:c r="D198" s="68"/>
      <x:c r="E198" s="78"/>
      <x:c r="F198" s="68"/>
      <x:c r="G198" s="79"/>
      <x:c r="H198" s="80"/>
      <x:c r="I198" s="81" t="str">
        <x:f>IF(A198="","",IF(OR(E198="",G198=""),"",ROUND(E198*G198*(1-IF(H198="",0,H198)),2)))</x:f>
      </x:c>
    </x:row>
    <x:row r="199">
      <x:c r="A199" s="68"/>
      <x:c r="B199" s="68"/>
      <x:c r="C199" s="68"/>
      <x:c r="D199" s="68"/>
      <x:c r="E199" s="78"/>
      <x:c r="F199" s="68"/>
      <x:c r="G199" s="79"/>
      <x:c r="H199" s="80"/>
      <x:c r="I199" s="81" t="str">
        <x:f>IF(A199="","",IF(OR(E199="",G199=""),"",ROUND(E199*G199*(1-IF(H199="",0,H199)),2)))</x:f>
      </x:c>
    </x:row>
    <x:row r="200">
      <x:c r="A200" s="68"/>
      <x:c r="B200" s="68"/>
      <x:c r="C200" s="68"/>
      <x:c r="D200" s="68"/>
      <x:c r="E200" s="78"/>
      <x:c r="F200" s="68"/>
      <x:c r="G200" s="79"/>
      <x:c r="H200" s="80"/>
      <x:c r="I200" s="81" t="str">
        <x:f>IF(A200="","",IF(OR(E200="",G200=""),"",ROUND(E200*G200*(1-IF(H200="",0,H200)),2)))</x:f>
      </x:c>
    </x:row>
    <x:row r="201">
      <x:c r="A201" s="68"/>
      <x:c r="B201" s="68"/>
      <x:c r="C201" s="68"/>
      <x:c r="D201" s="68"/>
      <x:c r="E201" s="78"/>
      <x:c r="F201" s="68"/>
      <x:c r="G201" s="79"/>
      <x:c r="H201" s="80"/>
      <x:c r="I201" s="81" t="str">
        <x:f>IF(A201="","",IF(OR(E201="",G201=""),"",ROUND(E201*G201*(1-IF(H201="",0,H201)),2)))</x:f>
      </x:c>
    </x:row>
    <x:row r="202">
      <x:c r="A202" s="68"/>
      <x:c r="B202" s="68"/>
      <x:c r="C202" s="68"/>
      <x:c r="D202" s="68"/>
      <x:c r="E202" s="78"/>
      <x:c r="F202" s="68"/>
      <x:c r="G202" s="79"/>
      <x:c r="H202" s="80"/>
      <x:c r="I202" s="81" t="str">
        <x:f>IF(A202="","",IF(OR(E202="",G202=""),"",ROUND(E202*G202*(1-IF(H202="",0,H202)),2)))</x:f>
      </x:c>
    </x:row>
    <x:row r="203">
      <x:c r="A203" s="68"/>
      <x:c r="B203" s="68"/>
      <x:c r="C203" s="68"/>
      <x:c r="D203" s="68"/>
      <x:c r="E203" s="78"/>
      <x:c r="F203" s="68"/>
      <x:c r="G203" s="79"/>
      <x:c r="H203" s="80"/>
      <x:c r="I203" s="81" t="str">
        <x:f>IF(A203="","",IF(OR(E203="",G203=""),"",ROUND(E203*G203*(1-IF(H203="",0,H203)),2)))</x:f>
      </x:c>
    </x:row>
    <x:row r="204">
      <x:c r="A204" s="68"/>
      <x:c r="B204" s="68"/>
      <x:c r="C204" s="68"/>
      <x:c r="D204" s="68"/>
      <x:c r="E204" s="78"/>
      <x:c r="F204" s="68"/>
      <x:c r="G204" s="79"/>
      <x:c r="H204" s="80"/>
      <x:c r="I204" s="81" t="str">
        <x:f>IF(A204="","",IF(OR(E204="",G204=""),"",ROUND(E204*G204*(1-IF(H204="",0,H204)),2)))</x:f>
      </x:c>
    </x:row>
    <x:row r="205">
      <x:c r="A205" s="68"/>
      <x:c r="B205" s="68"/>
      <x:c r="C205" s="68"/>
      <x:c r="D205" s="68"/>
      <x:c r="E205" s="78"/>
      <x:c r="F205" s="68"/>
      <x:c r="G205" s="79"/>
      <x:c r="H205" s="80"/>
      <x:c r="I205" s="81" t="str">
        <x:f>IF(A205="","",IF(OR(E205="",G205=""),"",ROUND(E205*G205*(1-IF(H205="",0,H205)),2)))</x:f>
      </x:c>
    </x:row>
    <x:row r="206">
      <x:c r="A206" s="68"/>
      <x:c r="B206" s="68"/>
      <x:c r="C206" s="68"/>
      <x:c r="D206" s="68"/>
      <x:c r="E206" s="78"/>
      <x:c r="F206" s="68"/>
      <x:c r="G206" s="79"/>
      <x:c r="H206" s="80"/>
      <x:c r="I206" s="81" t="str">
        <x:f>IF(A206="","",IF(OR(E206="",G206=""),"",ROUND(E206*G206*(1-IF(H206="",0,H206)),2)))</x:f>
      </x:c>
    </x:row>
    <x:row r="207">
      <x:c r="A207" s="68"/>
      <x:c r="B207" s="68"/>
      <x:c r="C207" s="68"/>
      <x:c r="D207" s="68"/>
      <x:c r="E207" s="78"/>
      <x:c r="F207" s="68"/>
      <x:c r="G207" s="79"/>
      <x:c r="H207" s="80"/>
      <x:c r="I207" s="81" t="str">
        <x:f>IF(A207="","",IF(OR(E207="",G207=""),"",ROUND(E207*G207*(1-IF(H207="",0,H207)),2)))</x:f>
      </x:c>
    </x:row>
    <x:row r="208">
      <x:c r="A208" s="68"/>
      <x:c r="B208" s="68"/>
      <x:c r="C208" s="68"/>
      <x:c r="D208" s="68"/>
      <x:c r="E208" s="78"/>
      <x:c r="F208" s="68"/>
      <x:c r="G208" s="79"/>
      <x:c r="H208" s="80"/>
      <x:c r="I208" s="81" t="str">
        <x:f>IF(A208="","",IF(OR(E208="",G208=""),"",ROUND(E208*G208*(1-IF(H208="",0,H208)),2)))</x:f>
      </x:c>
    </x:row>
    <x:row r="209">
      <x:c r="A209" s="68"/>
      <x:c r="B209" s="68"/>
      <x:c r="C209" s="68"/>
      <x:c r="D209" s="68"/>
      <x:c r="E209" s="78"/>
      <x:c r="F209" s="68"/>
      <x:c r="G209" s="79"/>
      <x:c r="H209" s="80"/>
      <x:c r="I209" s="81" t="str">
        <x:f>IF(A209="","",IF(OR(E209="",G209=""),"",ROUND(E209*G209*(1-IF(H209="",0,H209)),2)))</x:f>
      </x:c>
    </x:row>
    <x:row r="210">
      <x:c r="A210" s="68"/>
      <x:c r="B210" s="68"/>
      <x:c r="C210" s="68"/>
      <x:c r="D210" s="68"/>
      <x:c r="E210" s="78"/>
      <x:c r="F210" s="68"/>
      <x:c r="G210" s="79"/>
      <x:c r="H210" s="80"/>
      <x:c r="I210" s="81" t="str">
        <x:f>IF(A210="","",IF(OR(E210="",G210=""),"",ROUND(E210*G210*(1-IF(H210="",0,H210)),2)))</x:f>
      </x:c>
    </x:row>
    <x:row r="211">
      <x:c r="A211" s="68"/>
      <x:c r="B211" s="68"/>
      <x:c r="C211" s="68"/>
      <x:c r="D211" s="68"/>
      <x:c r="E211" s="78"/>
      <x:c r="F211" s="68"/>
      <x:c r="G211" s="79"/>
      <x:c r="H211" s="80"/>
      <x:c r="I211" s="81" t="str">
        <x:f>IF(A211="","",IF(OR(E211="",G211=""),"",ROUND(E211*G211*(1-IF(H211="",0,H211)),2)))</x:f>
      </x:c>
    </x:row>
    <x:row r="212">
      <x:c r="A212" s="68"/>
      <x:c r="B212" s="68"/>
      <x:c r="C212" s="68"/>
      <x:c r="D212" s="68"/>
      <x:c r="E212" s="78"/>
      <x:c r="F212" s="68"/>
      <x:c r="G212" s="79"/>
      <x:c r="H212" s="80"/>
      <x:c r="I212" s="81" t="str">
        <x:f>IF(A212="","",IF(OR(E212="",G212=""),"",ROUND(E212*G212*(1-IF(H212="",0,H212)),2)))</x:f>
      </x:c>
    </x:row>
    <x:row r="213">
      <x:c r="A213" s="68"/>
      <x:c r="B213" s="68"/>
      <x:c r="C213" s="68"/>
      <x:c r="D213" s="68"/>
      <x:c r="E213" s="78"/>
      <x:c r="F213" s="68"/>
      <x:c r="G213" s="79"/>
      <x:c r="H213" s="80"/>
      <x:c r="I213" s="81" t="str">
        <x:f>IF(A213="","",IF(OR(E213="",G213=""),"",ROUND(E213*G213*(1-IF(H213="",0,H213)),2)))</x:f>
      </x:c>
    </x:row>
    <x:row r="214">
      <x:c r="A214" s="68"/>
      <x:c r="B214" s="68"/>
      <x:c r="C214" s="68"/>
      <x:c r="D214" s="68"/>
      <x:c r="E214" s="78"/>
      <x:c r="F214" s="68"/>
      <x:c r="G214" s="79"/>
      <x:c r="H214" s="80"/>
      <x:c r="I214" s="81" t="str">
        <x:f>IF(A214="","",IF(OR(E214="",G214=""),"",ROUND(E214*G214*(1-IF(H214="",0,H214)),2)))</x:f>
      </x:c>
    </x:row>
    <x:row r="215">
      <x:c r="A215" s="68"/>
      <x:c r="B215" s="68"/>
      <x:c r="C215" s="68"/>
      <x:c r="D215" s="68"/>
      <x:c r="E215" s="78"/>
      <x:c r="F215" s="68"/>
      <x:c r="G215" s="79"/>
      <x:c r="H215" s="80"/>
      <x:c r="I215" s="81" t="str">
        <x:f>IF(A215="","",IF(OR(E215="",G215=""),"",ROUND(E215*G215*(1-IF(H215="",0,H215)),2)))</x:f>
      </x:c>
    </x:row>
    <x:row r="216">
      <x:c r="A216" s="68"/>
      <x:c r="B216" s="68"/>
      <x:c r="C216" s="68"/>
      <x:c r="D216" s="68"/>
      <x:c r="E216" s="78"/>
      <x:c r="F216" s="68"/>
      <x:c r="G216" s="79"/>
      <x:c r="H216" s="80"/>
      <x:c r="I216" s="81" t="str">
        <x:f>IF(A216="","",IF(OR(E216="",G216=""),"",ROUND(E216*G216*(1-IF(H216="",0,H216)),2)))</x:f>
      </x:c>
    </x:row>
    <x:row r="217">
      <x:c r="A217" s="68"/>
      <x:c r="B217" s="68"/>
      <x:c r="C217" s="68"/>
      <x:c r="D217" s="68"/>
      <x:c r="E217" s="78"/>
      <x:c r="F217" s="68"/>
      <x:c r="G217" s="79"/>
      <x:c r="H217" s="80"/>
      <x:c r="I217" s="81" t="str">
        <x:f>IF(A217="","",IF(OR(E217="",G217=""),"",ROUND(E217*G217*(1-IF(H217="",0,H217)),2)))</x:f>
      </x:c>
    </x:row>
    <x:row r="218">
      <x:c r="A218" s="68"/>
      <x:c r="B218" s="68"/>
      <x:c r="C218" s="68"/>
      <x:c r="D218" s="68"/>
      <x:c r="E218" s="78"/>
      <x:c r="F218" s="68"/>
      <x:c r="G218" s="79"/>
      <x:c r="H218" s="80"/>
      <x:c r="I218" s="81" t="str">
        <x:f>IF(A218="","",IF(OR(E218="",G218=""),"",ROUND(E218*G218*(1-IF(H218="",0,H218)),2)))</x:f>
      </x:c>
    </x:row>
    <x:row r="219">
      <x:c r="A219" s="68"/>
      <x:c r="B219" s="68"/>
      <x:c r="C219" s="68"/>
      <x:c r="D219" s="68"/>
      <x:c r="E219" s="78"/>
      <x:c r="F219" s="68"/>
      <x:c r="G219" s="79"/>
      <x:c r="H219" s="80"/>
      <x:c r="I219" s="81" t="str">
        <x:f>IF(A219="","",IF(OR(E219="",G219=""),"",ROUND(E219*G219*(1-IF(H219="",0,H219)),2)))</x:f>
      </x:c>
    </x:row>
    <x:row r="220">
      <x:c r="A220" s="68"/>
      <x:c r="B220" s="68"/>
      <x:c r="C220" s="68"/>
      <x:c r="D220" s="68"/>
      <x:c r="E220" s="78"/>
      <x:c r="F220" s="68"/>
      <x:c r="G220" s="79"/>
      <x:c r="H220" s="80"/>
      <x:c r="I220" s="81" t="str">
        <x:f>IF(A220="","",IF(OR(E220="",G220=""),"",ROUND(E220*G220*(1-IF(H220="",0,H220)),2)))</x:f>
      </x:c>
    </x:row>
    <x:row r="221">
      <x:c r="A221" s="68"/>
      <x:c r="B221" s="68"/>
      <x:c r="C221" s="68"/>
      <x:c r="D221" s="68"/>
      <x:c r="E221" s="78"/>
      <x:c r="F221" s="68"/>
      <x:c r="G221" s="79"/>
      <x:c r="H221" s="80"/>
      <x:c r="I221" s="81" t="str">
        <x:f>IF(A221="","",IF(OR(E221="",G221=""),"",ROUND(E221*G221*(1-IF(H221="",0,H221)),2)))</x:f>
      </x:c>
    </x:row>
    <x:row r="222">
      <x:c r="A222" s="68"/>
      <x:c r="B222" s="68"/>
      <x:c r="C222" s="68"/>
      <x:c r="D222" s="68"/>
      <x:c r="E222" s="78"/>
      <x:c r="F222" s="68"/>
      <x:c r="G222" s="79"/>
      <x:c r="H222" s="80"/>
      <x:c r="I222" s="81" t="str">
        <x:f>IF(A222="","",IF(OR(E222="",G222=""),"",ROUND(E222*G222*(1-IF(H222="",0,H222)),2)))</x:f>
      </x:c>
    </x:row>
    <x:row r="223">
      <x:c r="A223" s="68"/>
      <x:c r="B223" s="68"/>
      <x:c r="C223" s="68"/>
      <x:c r="D223" s="68"/>
      <x:c r="E223" s="78"/>
      <x:c r="F223" s="68"/>
      <x:c r="G223" s="79"/>
      <x:c r="H223" s="80"/>
      <x:c r="I223" s="81" t="str">
        <x:f>IF(A223="","",IF(OR(E223="",G223=""),"",ROUND(E223*G223*(1-IF(H223="",0,H223)),2)))</x:f>
      </x:c>
    </x:row>
    <x:row r="224">
      <x:c r="A224" s="68"/>
      <x:c r="B224" s="68"/>
      <x:c r="C224" s="68"/>
      <x:c r="D224" s="68"/>
      <x:c r="E224" s="78"/>
      <x:c r="F224" s="68"/>
      <x:c r="G224" s="79"/>
      <x:c r="H224" s="80"/>
      <x:c r="I224" s="81" t="str">
        <x:f>IF(A224="","",IF(OR(E224="",G224=""),"",ROUND(E224*G224*(1-IF(H224="",0,H224)),2)))</x:f>
      </x:c>
    </x:row>
    <x:row r="225">
      <x:c r="A225" s="68"/>
      <x:c r="B225" s="68"/>
      <x:c r="C225" s="68"/>
      <x:c r="D225" s="68"/>
      <x:c r="E225" s="78"/>
      <x:c r="F225" s="68"/>
      <x:c r="G225" s="79"/>
      <x:c r="H225" s="80"/>
      <x:c r="I225" s="81" t="str">
        <x:f>IF(A225="","",IF(OR(E225="",G225=""),"",ROUND(E225*G225*(1-IF(H225="",0,H225)),2)))</x:f>
      </x:c>
    </x:row>
    <x:row r="226">
      <x:c r="A226" s="68"/>
      <x:c r="B226" s="68"/>
      <x:c r="C226" s="68"/>
      <x:c r="D226" s="68"/>
      <x:c r="E226" s="78"/>
      <x:c r="F226" s="68"/>
      <x:c r="G226" s="79"/>
      <x:c r="H226" s="80"/>
      <x:c r="I226" s="81" t="str">
        <x:f>IF(A226="","",IF(OR(E226="",G226=""),"",ROUND(E226*G226*(1-IF(H226="",0,H226)),2)))</x:f>
      </x:c>
    </x:row>
    <x:row r="227">
      <x:c r="A227" s="68"/>
      <x:c r="B227" s="68"/>
      <x:c r="C227" s="68"/>
      <x:c r="D227" s="68"/>
      <x:c r="E227" s="78"/>
      <x:c r="F227" s="68"/>
      <x:c r="G227" s="79"/>
      <x:c r="H227" s="80"/>
      <x:c r="I227" s="81" t="str">
        <x:f>IF(A227="","",IF(OR(E227="",G227=""),"",ROUND(E227*G227*(1-IF(H227="",0,H227)),2)))</x:f>
      </x:c>
    </x:row>
    <x:row r="228">
      <x:c r="A228" s="68"/>
      <x:c r="B228" s="68"/>
      <x:c r="C228" s="68"/>
      <x:c r="D228" s="68"/>
      <x:c r="E228" s="78"/>
      <x:c r="F228" s="68"/>
      <x:c r="G228" s="79"/>
      <x:c r="H228" s="80"/>
      <x:c r="I228" s="81" t="str">
        <x:f>IF(A228="","",IF(OR(E228="",G228=""),"",ROUND(E228*G228*(1-IF(H228="",0,H228)),2)))</x:f>
      </x:c>
    </x:row>
    <x:row r="229">
      <x:c r="A229" s="68"/>
      <x:c r="B229" s="68"/>
      <x:c r="C229" s="68"/>
      <x:c r="D229" s="68"/>
      <x:c r="E229" s="78"/>
      <x:c r="F229" s="68"/>
      <x:c r="G229" s="79"/>
      <x:c r="H229" s="80"/>
      <x:c r="I229" s="81" t="str">
        <x:f>IF(A229="","",IF(OR(E229="",G229=""),"",ROUND(E229*G229*(1-IF(H229="",0,H229)),2)))</x:f>
      </x:c>
    </x:row>
    <x:row r="230">
      <x:c r="A230" s="68"/>
      <x:c r="B230" s="68"/>
      <x:c r="C230" s="68"/>
      <x:c r="D230" s="68"/>
      <x:c r="E230" s="78"/>
      <x:c r="F230" s="68"/>
      <x:c r="G230" s="79"/>
      <x:c r="H230" s="80"/>
      <x:c r="I230" s="81" t="str">
        <x:f>IF(A230="","",IF(OR(E230="",G230=""),"",ROUND(E230*G230*(1-IF(H230="",0,H230)),2)))</x:f>
      </x:c>
    </x:row>
    <x:row r="231">
      <x:c r="A231" s="68"/>
      <x:c r="B231" s="68"/>
      <x:c r="C231" s="68"/>
      <x:c r="D231" s="68"/>
      <x:c r="E231" s="78"/>
      <x:c r="F231" s="68"/>
      <x:c r="G231" s="79"/>
      <x:c r="H231" s="80"/>
      <x:c r="I231" s="81" t="str">
        <x:f>IF(A231="","",IF(OR(E231="",G231=""),"",ROUND(E231*G231*(1-IF(H231="",0,H231)),2)))</x:f>
      </x:c>
    </x:row>
    <x:row r="232">
      <x:c r="A232" s="68"/>
      <x:c r="B232" s="68"/>
      <x:c r="C232" s="68"/>
      <x:c r="D232" s="68"/>
      <x:c r="E232" s="78"/>
      <x:c r="F232" s="68"/>
      <x:c r="G232" s="79"/>
      <x:c r="H232" s="80"/>
      <x:c r="I232" s="81" t="str">
        <x:f>IF(A232="","",IF(OR(E232="",G232=""),"",ROUND(E232*G232*(1-IF(H232="",0,H232)),2)))</x:f>
      </x:c>
    </x:row>
    <x:row r="233">
      <x:c r="A233" s="68"/>
      <x:c r="B233" s="68"/>
      <x:c r="C233" s="68"/>
      <x:c r="D233" s="68"/>
      <x:c r="E233" s="78"/>
      <x:c r="F233" s="68"/>
      <x:c r="G233" s="79"/>
      <x:c r="H233" s="80"/>
      <x:c r="I233" s="81" t="str">
        <x:f>IF(A233="","",IF(OR(E233="",G233=""),"",ROUND(E233*G233*(1-IF(H233="",0,H233)),2)))</x:f>
      </x:c>
    </x:row>
    <x:row r="234">
      <x:c r="A234" s="68"/>
      <x:c r="B234" s="68"/>
      <x:c r="C234" s="68"/>
      <x:c r="D234" s="68"/>
      <x:c r="E234" s="78"/>
      <x:c r="F234" s="68"/>
      <x:c r="G234" s="79"/>
      <x:c r="H234" s="80"/>
      <x:c r="I234" s="81" t="str">
        <x:f>IF(A234="","",IF(OR(E234="",G234=""),"",ROUND(E234*G234*(1-IF(H234="",0,H234)),2)))</x:f>
      </x:c>
    </x:row>
    <x:row r="235">
      <x:c r="A235" s="68"/>
      <x:c r="B235" s="68"/>
      <x:c r="C235" s="68"/>
      <x:c r="D235" s="68"/>
      <x:c r="E235" s="78"/>
      <x:c r="F235" s="68"/>
      <x:c r="G235" s="79"/>
      <x:c r="H235" s="80"/>
      <x:c r="I235" s="81" t="str">
        <x:f>IF(A235="","",IF(OR(E235="",G235=""),"",ROUND(E235*G235*(1-IF(H235="",0,H235)),2)))</x:f>
      </x:c>
    </x:row>
    <x:row r="236">
      <x:c r="A236" s="68"/>
      <x:c r="B236" s="68"/>
      <x:c r="C236" s="68"/>
      <x:c r="D236" s="68"/>
      <x:c r="E236" s="78"/>
      <x:c r="F236" s="68"/>
      <x:c r="G236" s="79"/>
      <x:c r="H236" s="80"/>
      <x:c r="I236" s="81" t="str">
        <x:f>IF(A236="","",IF(OR(E236="",G236=""),"",ROUND(E236*G236*(1-IF(H236="",0,H236)),2)))</x:f>
      </x:c>
    </x:row>
    <x:row r="237">
      <x:c r="A237" s="68"/>
      <x:c r="B237" s="68"/>
      <x:c r="C237" s="68"/>
      <x:c r="D237" s="68"/>
      <x:c r="E237" s="78"/>
      <x:c r="F237" s="68"/>
      <x:c r="G237" s="79"/>
      <x:c r="H237" s="80"/>
      <x:c r="I237" s="81" t="str">
        <x:f>IF(A237="","",IF(OR(E237="",G237=""),"",ROUND(E237*G237*(1-IF(H237="",0,H237)),2)))</x:f>
      </x:c>
    </x:row>
    <x:row r="238">
      <x:c r="A238" s="68"/>
      <x:c r="B238" s="68"/>
      <x:c r="C238" s="68"/>
      <x:c r="D238" s="68"/>
      <x:c r="E238" s="78"/>
      <x:c r="F238" s="68"/>
      <x:c r="G238" s="79"/>
      <x:c r="H238" s="80"/>
      <x:c r="I238" s="81" t="str">
        <x:f>IF(A238="","",IF(OR(E238="",G238=""),"",ROUND(E238*G238*(1-IF(H238="",0,H238)),2)))</x:f>
      </x:c>
    </x:row>
    <x:row r="239">
      <x:c r="A239" s="68"/>
      <x:c r="B239" s="68"/>
      <x:c r="C239" s="68"/>
      <x:c r="D239" s="68"/>
      <x:c r="E239" s="78"/>
      <x:c r="F239" s="68"/>
      <x:c r="G239" s="79"/>
      <x:c r="H239" s="80"/>
      <x:c r="I239" s="81" t="str">
        <x:f>IF(A239="","",IF(OR(E239="",G239=""),"",ROUND(E239*G239*(1-IF(H239="",0,H239)),2)))</x:f>
      </x:c>
    </x:row>
    <x:row r="240">
      <x:c r="A240" s="68"/>
      <x:c r="B240" s="68"/>
      <x:c r="C240" s="68"/>
      <x:c r="D240" s="68"/>
      <x:c r="E240" s="78"/>
      <x:c r="F240" s="68"/>
      <x:c r="G240" s="79"/>
      <x:c r="H240" s="80"/>
      <x:c r="I240" s="81" t="str">
        <x:f>IF(A240="","",IF(OR(E240="",G240=""),"",ROUND(E240*G240*(1-IF(H240="",0,H240)),2)))</x:f>
      </x:c>
    </x:row>
    <x:row r="241">
      <x:c r="A241" s="68"/>
      <x:c r="B241" s="68"/>
      <x:c r="C241" s="68"/>
      <x:c r="D241" s="68"/>
      <x:c r="E241" s="78"/>
      <x:c r="F241" s="68"/>
      <x:c r="G241" s="79"/>
      <x:c r="H241" s="80"/>
      <x:c r="I241" s="81" t="str">
        <x:f>IF(A241="","",IF(OR(E241="",G241=""),"",ROUND(E241*G241*(1-IF(H241="",0,H241)),2)))</x:f>
      </x:c>
    </x:row>
    <x:row r="242">
      <x:c r="A242" s="68"/>
      <x:c r="B242" s="68"/>
      <x:c r="C242" s="68"/>
      <x:c r="D242" s="68"/>
      <x:c r="E242" s="78"/>
      <x:c r="F242" s="68"/>
      <x:c r="G242" s="79"/>
      <x:c r="H242" s="80"/>
      <x:c r="I242" s="81" t="str">
        <x:f>IF(A242="","",IF(OR(E242="",G242=""),"",ROUND(E242*G242*(1-IF(H242="",0,H242)),2)))</x:f>
      </x:c>
    </x:row>
    <x:row r="243">
      <x:c r="A243" s="68"/>
      <x:c r="B243" s="68"/>
      <x:c r="C243" s="68"/>
      <x:c r="D243" s="68"/>
      <x:c r="E243" s="78"/>
      <x:c r="F243" s="68"/>
      <x:c r="G243" s="79"/>
      <x:c r="H243" s="80"/>
      <x:c r="I243" s="81" t="str">
        <x:f>IF(A243="","",IF(OR(E243="",G243=""),"",ROUND(E243*G243*(1-IF(H243="",0,H243)),2)))</x:f>
      </x:c>
    </x:row>
    <x:row r="244">
      <x:c r="A244" s="68"/>
      <x:c r="B244" s="68"/>
      <x:c r="C244" s="68"/>
      <x:c r="D244" s="68"/>
      <x:c r="E244" s="78"/>
      <x:c r="F244" s="68"/>
      <x:c r="G244" s="79"/>
      <x:c r="H244" s="80"/>
      <x:c r="I244" s="81" t="str">
        <x:f>IF(A244="","",IF(OR(E244="",G244=""),"",ROUND(E244*G244*(1-IF(H244="",0,H244)),2)))</x:f>
      </x:c>
    </x:row>
    <x:row r="245">
      <x:c r="A245" s="68"/>
      <x:c r="B245" s="68"/>
      <x:c r="C245" s="68"/>
      <x:c r="D245" s="68"/>
      <x:c r="E245" s="78"/>
      <x:c r="F245" s="68"/>
      <x:c r="G245" s="79"/>
      <x:c r="H245" s="80"/>
      <x:c r="I245" s="81" t="str">
        <x:f>IF(A245="","",IF(OR(E245="",G245=""),"",ROUND(E245*G245*(1-IF(H245="",0,H245)),2)))</x:f>
      </x:c>
    </x:row>
    <x:row r="246">
      <x:c r="A246" s="68"/>
      <x:c r="B246" s="68"/>
      <x:c r="C246" s="68"/>
      <x:c r="D246" s="68"/>
      <x:c r="E246" s="78"/>
      <x:c r="F246" s="68"/>
      <x:c r="G246" s="79"/>
      <x:c r="H246" s="80"/>
      <x:c r="I246" s="81" t="str">
        <x:f>IF(A246="","",IF(OR(E246="",G246=""),"",ROUND(E246*G246*(1-IF(H246="",0,H246)),2)))</x:f>
      </x:c>
    </x:row>
    <x:row r="247">
      <x:c r="A247" s="68"/>
      <x:c r="B247" s="68"/>
      <x:c r="C247" s="68"/>
      <x:c r="D247" s="68"/>
      <x:c r="E247" s="78"/>
      <x:c r="F247" s="68"/>
      <x:c r="G247" s="79"/>
      <x:c r="H247" s="80"/>
      <x:c r="I247" s="81" t="str">
        <x:f>IF(A247="","",IF(OR(E247="",G247=""),"",ROUND(E247*G247*(1-IF(H247="",0,H247)),2)))</x:f>
      </x:c>
    </x:row>
    <x:row r="248">
      <x:c r="A248" s="68"/>
      <x:c r="B248" s="68"/>
      <x:c r="C248" s="68"/>
      <x:c r="D248" s="68"/>
      <x:c r="E248" s="78"/>
      <x:c r="F248" s="68"/>
      <x:c r="G248" s="79"/>
      <x:c r="H248" s="80"/>
      <x:c r="I248" s="81" t="str">
        <x:f>IF(A248="","",IF(OR(E248="",G248=""),"",ROUND(E248*G248*(1-IF(H248="",0,H248)),2)))</x:f>
      </x:c>
    </x:row>
    <x:row r="249">
      <x:c r="A249" s="68"/>
      <x:c r="B249" s="68"/>
      <x:c r="C249" s="68"/>
      <x:c r="D249" s="68"/>
      <x:c r="E249" s="78"/>
      <x:c r="F249" s="68"/>
      <x:c r="G249" s="79"/>
      <x:c r="H249" s="80"/>
      <x:c r="I249" s="81" t="str">
        <x:f>IF(A249="","",IF(OR(E249="",G249=""),"",ROUND(E249*G249*(1-IF(H249="",0,H249)),2)))</x:f>
      </x:c>
    </x:row>
    <x:row r="250">
      <x:c r="A250" s="68"/>
      <x:c r="B250" s="68"/>
      <x:c r="C250" s="68"/>
      <x:c r="D250" s="68"/>
      <x:c r="E250" s="78"/>
      <x:c r="F250" s="68"/>
      <x:c r="G250" s="79"/>
      <x:c r="H250" s="80"/>
      <x:c r="I250" s="81" t="str">
        <x:f>IF(A250="","",IF(OR(E250="",G250=""),"",ROUND(E250*G250*(1-IF(H250="",0,H250)),2)))</x:f>
      </x:c>
    </x:row>
    <x:row r="251">
      <x:c r="A251" s="68"/>
      <x:c r="B251" s="68"/>
      <x:c r="C251" s="68"/>
      <x:c r="D251" s="68"/>
      <x:c r="E251" s="78"/>
      <x:c r="F251" s="68"/>
      <x:c r="G251" s="79"/>
      <x:c r="H251" s="80"/>
      <x:c r="I251" s="81" t="str">
        <x:f>IF(A251="","",IF(OR(E251="",G251=""),"",ROUND(E251*G251*(1-IF(H251="",0,H251)),2)))</x:f>
      </x:c>
    </x:row>
    <x:row r="252">
      <x:c r="A252" s="68"/>
      <x:c r="B252" s="68"/>
      <x:c r="C252" s="68"/>
      <x:c r="D252" s="68"/>
      <x:c r="E252" s="78"/>
      <x:c r="F252" s="68"/>
      <x:c r="G252" s="79"/>
      <x:c r="H252" s="80"/>
      <x:c r="I252" s="81" t="str">
        <x:f>IF(A252="","",IF(OR(E252="",G252=""),"",ROUND(E252*G252*(1-IF(H252="",0,H252)),2)))</x:f>
      </x:c>
    </x:row>
    <x:row r="253">
      <x:c r="A253" s="68"/>
      <x:c r="B253" s="68"/>
      <x:c r="C253" s="68"/>
      <x:c r="D253" s="68"/>
      <x:c r="E253" s="78"/>
      <x:c r="F253" s="68"/>
      <x:c r="G253" s="79"/>
      <x:c r="H253" s="80"/>
      <x:c r="I253" s="81" t="str">
        <x:f>IF(A253="","",IF(OR(E253="",G253=""),"",ROUND(E253*G253*(1-IF(H253="",0,H253)),2)))</x:f>
      </x:c>
    </x:row>
    <x:row r="254">
      <x:c r="A254" s="68"/>
      <x:c r="B254" s="68"/>
      <x:c r="C254" s="68"/>
      <x:c r="D254" s="68"/>
      <x:c r="E254" s="78"/>
      <x:c r="F254" s="68"/>
      <x:c r="G254" s="79"/>
      <x:c r="H254" s="80"/>
      <x:c r="I254" s="81" t="str">
        <x:f>IF(A254="","",IF(OR(E254="",G254=""),"",ROUND(E254*G254*(1-IF(H254="",0,H254)),2)))</x:f>
      </x:c>
    </x:row>
    <x:row r="255">
      <x:c r="A255" s="68"/>
      <x:c r="B255" s="68"/>
      <x:c r="C255" s="68"/>
      <x:c r="D255" s="68"/>
      <x:c r="E255" s="78"/>
      <x:c r="F255" s="68"/>
      <x:c r="G255" s="79"/>
      <x:c r="H255" s="80"/>
      <x:c r="I255" s="81" t="str">
        <x:f>IF(A255="","",IF(OR(E255="",G255=""),"",ROUND(E255*G255*(1-IF(H255="",0,H255)),2)))</x:f>
      </x:c>
    </x:row>
    <x:row r="256">
      <x:c r="A256" s="68"/>
      <x:c r="B256" s="68"/>
      <x:c r="C256" s="68"/>
      <x:c r="D256" s="68"/>
      <x:c r="E256" s="78"/>
      <x:c r="F256" s="68"/>
      <x:c r="G256" s="79"/>
      <x:c r="H256" s="80"/>
      <x:c r="I256" s="81" t="str">
        <x:f>IF(A256="","",IF(OR(E256="",G256=""),"",ROUND(E256*G256*(1-IF(H256="",0,H256)),2)))</x:f>
      </x:c>
    </x:row>
    <x:row r="257">
      <x:c r="A257" s="68"/>
      <x:c r="B257" s="68"/>
      <x:c r="C257" s="68"/>
      <x:c r="D257" s="68"/>
      <x:c r="E257" s="78"/>
      <x:c r="F257" s="68"/>
      <x:c r="G257" s="79"/>
      <x:c r="H257" s="80"/>
      <x:c r="I257" s="81" t="str">
        <x:f>IF(A257="","",IF(OR(E257="",G257=""),"",ROUND(E257*G257*(1-IF(H257="",0,H257)),2)))</x:f>
      </x:c>
    </x:row>
    <x:row r="258">
      <x:c r="A258" s="68"/>
      <x:c r="B258" s="68"/>
      <x:c r="C258" s="68"/>
      <x:c r="D258" s="68"/>
      <x:c r="E258" s="78"/>
      <x:c r="F258" s="68"/>
      <x:c r="G258" s="79"/>
      <x:c r="H258" s="80"/>
      <x:c r="I258" s="81" t="str">
        <x:f>IF(A258="","",IF(OR(E258="",G258=""),"",ROUND(E258*G258*(1-IF(H258="",0,H258)),2)))</x:f>
      </x:c>
    </x:row>
    <x:row r="259">
      <x:c r="A259" s="68"/>
      <x:c r="B259" s="68"/>
      <x:c r="C259" s="68"/>
      <x:c r="D259" s="68"/>
      <x:c r="E259" s="78"/>
      <x:c r="F259" s="68"/>
      <x:c r="G259" s="79"/>
      <x:c r="H259" s="80"/>
      <x:c r="I259" s="81" t="str">
        <x:f>IF(A259="","",IF(OR(E259="",G259=""),"",ROUND(E259*G259*(1-IF(H259="",0,H259)),2)))</x:f>
      </x:c>
    </x:row>
    <x:row r="260">
      <x:c r="A260" s="68"/>
      <x:c r="B260" s="68"/>
      <x:c r="C260" s="68"/>
      <x:c r="D260" s="68"/>
      <x:c r="E260" s="78"/>
      <x:c r="F260" s="68"/>
      <x:c r="G260" s="79"/>
      <x:c r="H260" s="80"/>
      <x:c r="I260" s="81" t="str">
        <x:f>IF(A260="","",IF(OR(E260="",G260=""),"",ROUND(E260*G260*(1-IF(H260="",0,H260)),2)))</x:f>
      </x:c>
    </x:row>
    <x:row r="261">
      <x:c r="A261" s="68"/>
      <x:c r="B261" s="68"/>
      <x:c r="C261" s="68"/>
      <x:c r="D261" s="68"/>
      <x:c r="E261" s="78"/>
      <x:c r="F261" s="68"/>
      <x:c r="G261" s="79"/>
      <x:c r="H261" s="80"/>
      <x:c r="I261" s="81" t="str">
        <x:f>IF(A261="","",IF(OR(E261="",G261=""),"",ROUND(E261*G261*(1-IF(H261="",0,H261)),2)))</x:f>
      </x:c>
    </x:row>
    <x:row r="262">
      <x:c r="A262" s="68"/>
      <x:c r="B262" s="68"/>
      <x:c r="C262" s="68"/>
      <x:c r="D262" s="68"/>
      <x:c r="E262" s="78"/>
      <x:c r="F262" s="68"/>
      <x:c r="G262" s="79"/>
      <x:c r="H262" s="80"/>
      <x:c r="I262" s="81" t="str">
        <x:f>IF(A262="","",IF(OR(E262="",G262=""),"",ROUND(E262*G262*(1-IF(H262="",0,H262)),2)))</x:f>
      </x:c>
    </x:row>
    <x:row r="263">
      <x:c r="A263" s="68"/>
      <x:c r="B263" s="68"/>
      <x:c r="C263" s="68"/>
      <x:c r="D263" s="68"/>
      <x:c r="E263" s="78"/>
      <x:c r="F263" s="68"/>
      <x:c r="G263" s="79"/>
      <x:c r="H263" s="80"/>
      <x:c r="I263" s="81" t="str">
        <x:f>IF(A263="","",IF(OR(E263="",G263=""),"",ROUND(E263*G263*(1-IF(H263="",0,H263)),2)))</x:f>
      </x:c>
    </x:row>
    <x:row r="264">
      <x:c r="A264" s="68"/>
      <x:c r="B264" s="68"/>
      <x:c r="C264" s="68"/>
      <x:c r="D264" s="68"/>
      <x:c r="E264" s="78"/>
      <x:c r="F264" s="68"/>
      <x:c r="G264" s="79"/>
      <x:c r="H264" s="80"/>
      <x:c r="I264" s="81" t="str">
        <x:f>IF(A264="","",IF(OR(E264="",G264=""),"",ROUND(E264*G264*(1-IF(H264="",0,H264)),2)))</x:f>
      </x:c>
    </x:row>
    <x:row r="265">
      <x:c r="A265" s="68"/>
      <x:c r="B265" s="68"/>
      <x:c r="C265" s="68"/>
      <x:c r="D265" s="68"/>
      <x:c r="E265" s="78"/>
      <x:c r="F265" s="68"/>
      <x:c r="G265" s="79"/>
      <x:c r="H265" s="80"/>
      <x:c r="I265" s="81" t="str">
        <x:f>IF(A265="","",IF(OR(E265="",G265=""),"",ROUND(E265*G265*(1-IF(H265="",0,H265)),2)))</x:f>
      </x:c>
    </x:row>
    <x:row r="266">
      <x:c r="A266" s="68"/>
      <x:c r="B266" s="68"/>
      <x:c r="C266" s="68"/>
      <x:c r="D266" s="68"/>
      <x:c r="E266" s="78"/>
      <x:c r="F266" s="68"/>
      <x:c r="G266" s="79"/>
      <x:c r="H266" s="80"/>
      <x:c r="I266" s="81" t="str">
        <x:f>IF(A266="","",IF(OR(E266="",G266=""),"",ROUND(E266*G266*(1-IF(H266="",0,H266)),2)))</x:f>
      </x:c>
    </x:row>
    <x:row r="267">
      <x:c r="A267" s="68"/>
      <x:c r="B267" s="68"/>
      <x:c r="C267" s="68"/>
      <x:c r="D267" s="68"/>
      <x:c r="E267" s="78"/>
      <x:c r="F267" s="68"/>
      <x:c r="G267" s="79"/>
      <x:c r="H267" s="80"/>
      <x:c r="I267" s="81" t="str">
        <x:f>IF(A267="","",IF(OR(E267="",G267=""),"",ROUND(E267*G267*(1-IF(H267="",0,H267)),2)))</x:f>
      </x:c>
    </x:row>
    <x:row r="268">
      <x:c r="A268" s="68"/>
      <x:c r="B268" s="68"/>
      <x:c r="C268" s="68"/>
      <x:c r="D268" s="68"/>
      <x:c r="E268" s="78"/>
      <x:c r="F268" s="68"/>
      <x:c r="G268" s="79"/>
      <x:c r="H268" s="80"/>
      <x:c r="I268" s="81" t="str">
        <x:f>IF(A268="","",IF(OR(E268="",G268=""),"",ROUND(E268*G268*(1-IF(H268="",0,H268)),2)))</x:f>
      </x:c>
    </x:row>
    <x:row r="269">
      <x:c r="A269" s="68"/>
      <x:c r="B269" s="68"/>
      <x:c r="C269" s="68"/>
      <x:c r="D269" s="68"/>
      <x:c r="E269" s="78"/>
      <x:c r="F269" s="68"/>
      <x:c r="G269" s="79"/>
      <x:c r="H269" s="80"/>
      <x:c r="I269" s="81" t="str">
        <x:f>IF(A269="","",IF(OR(E269="",G269=""),"",ROUND(E269*G269*(1-IF(H269="",0,H269)),2)))</x:f>
      </x:c>
    </x:row>
    <x:row r="270">
      <x:c r="A270" s="68"/>
      <x:c r="B270" s="68"/>
      <x:c r="C270" s="68"/>
      <x:c r="D270" s="68"/>
      <x:c r="E270" s="78"/>
      <x:c r="F270" s="68"/>
      <x:c r="G270" s="79"/>
      <x:c r="H270" s="80"/>
      <x:c r="I270" s="81" t="str">
        <x:f>IF(A270="","",IF(OR(E270="",G270=""),"",ROUND(E270*G270*(1-IF(H270="",0,H270)),2)))</x:f>
      </x:c>
    </x:row>
    <x:row r="271">
      <x:c r="A271" s="68"/>
      <x:c r="B271" s="68"/>
      <x:c r="C271" s="68"/>
      <x:c r="D271" s="68"/>
      <x:c r="E271" s="78"/>
      <x:c r="F271" s="68"/>
      <x:c r="G271" s="79"/>
      <x:c r="H271" s="80"/>
      <x:c r="I271" s="81" t="str">
        <x:f>IF(A271="","",IF(OR(E271="",G271=""),"",ROUND(E271*G271*(1-IF(H271="",0,H271)),2)))</x:f>
      </x:c>
    </x:row>
    <x:row r="272">
      <x:c r="A272" s="68"/>
      <x:c r="B272" s="68"/>
      <x:c r="C272" s="68"/>
      <x:c r="D272" s="68"/>
      <x:c r="E272" s="78"/>
      <x:c r="F272" s="68"/>
      <x:c r="G272" s="79"/>
      <x:c r="H272" s="80"/>
      <x:c r="I272" s="81" t="str">
        <x:f>IF(A272="","",IF(OR(E272="",G272=""),"",ROUND(E272*G272*(1-IF(H272="",0,H272)),2)))</x:f>
      </x:c>
    </x:row>
    <x:row r="273">
      <x:c r="A273" s="68"/>
      <x:c r="B273" s="68"/>
      <x:c r="C273" s="68"/>
      <x:c r="D273" s="68"/>
      <x:c r="E273" s="78"/>
      <x:c r="F273" s="68"/>
      <x:c r="G273" s="79"/>
      <x:c r="H273" s="80"/>
      <x:c r="I273" s="81" t="str">
        <x:f>IF(A273="","",IF(OR(E273="",G273=""),"",ROUND(E273*G273*(1-IF(H273="",0,H273)),2)))</x:f>
      </x:c>
    </x:row>
    <x:row r="274">
      <x:c r="A274" s="68"/>
      <x:c r="B274" s="68"/>
      <x:c r="C274" s="68"/>
      <x:c r="D274" s="68"/>
      <x:c r="E274" s="78"/>
      <x:c r="F274" s="68"/>
      <x:c r="G274" s="79"/>
      <x:c r="H274" s="80"/>
      <x:c r="I274" s="81" t="str">
        <x:f>IF(A274="","",IF(OR(E274="",G274=""),"",ROUND(E274*G274*(1-IF(H274="",0,H274)),2)))</x:f>
      </x:c>
    </x:row>
    <x:row r="275">
      <x:c r="A275" s="68"/>
      <x:c r="B275" s="68"/>
      <x:c r="C275" s="68"/>
      <x:c r="D275" s="68"/>
      <x:c r="E275" s="78"/>
      <x:c r="F275" s="68"/>
      <x:c r="G275" s="79"/>
      <x:c r="H275" s="80"/>
      <x:c r="I275" s="81" t="str">
        <x:f>IF(A275="","",IF(OR(E275="",G275=""),"",ROUND(E275*G275*(1-IF(H275="",0,H275)),2)))</x:f>
      </x:c>
    </x:row>
    <x:row r="276">
      <x:c r="A276" s="68"/>
      <x:c r="B276" s="68"/>
      <x:c r="C276" s="68"/>
      <x:c r="D276" s="68"/>
      <x:c r="E276" s="78"/>
      <x:c r="F276" s="68"/>
      <x:c r="G276" s="79"/>
      <x:c r="H276" s="80"/>
      <x:c r="I276" s="81" t="str">
        <x:f>IF(A276="","",IF(OR(E276="",G276=""),"",ROUND(E276*G276*(1-IF(H276="",0,H276)),2)))</x:f>
      </x:c>
    </x:row>
    <x:row r="277">
      <x:c r="A277" s="68"/>
      <x:c r="B277" s="68"/>
      <x:c r="C277" s="68"/>
      <x:c r="D277" s="68"/>
      <x:c r="E277" s="78"/>
      <x:c r="F277" s="68"/>
      <x:c r="G277" s="79"/>
      <x:c r="H277" s="80"/>
      <x:c r="I277" s="81" t="str">
        <x:f>IF(A277="","",IF(OR(E277="",G277=""),"",ROUND(E277*G277*(1-IF(H277="",0,H277)),2)))</x:f>
      </x:c>
    </x:row>
    <x:row r="278">
      <x:c r="A278" s="68"/>
      <x:c r="B278" s="68"/>
      <x:c r="C278" s="68"/>
      <x:c r="D278" s="68"/>
      <x:c r="E278" s="78"/>
      <x:c r="F278" s="68"/>
      <x:c r="G278" s="79"/>
      <x:c r="H278" s="80"/>
      <x:c r="I278" s="81" t="str">
        <x:f>IF(A278="","",IF(OR(E278="",G278=""),"",ROUND(E278*G278*(1-IF(H278="",0,H278)),2)))</x:f>
      </x:c>
    </x:row>
    <x:row r="279">
      <x:c r="A279" s="68"/>
      <x:c r="B279" s="68"/>
      <x:c r="C279" s="68"/>
      <x:c r="D279" s="68"/>
      <x:c r="E279" s="78"/>
      <x:c r="F279" s="68"/>
      <x:c r="G279" s="79"/>
      <x:c r="H279" s="80"/>
      <x:c r="I279" s="81" t="str">
        <x:f>IF(A279="","",IF(OR(E279="",G279=""),"",ROUND(E279*G279*(1-IF(H279="",0,H279)),2)))</x:f>
      </x:c>
    </x:row>
    <x:row r="280">
      <x:c r="A280" s="68"/>
      <x:c r="B280" s="68"/>
      <x:c r="C280" s="68"/>
      <x:c r="D280" s="68"/>
      <x:c r="E280" s="78"/>
      <x:c r="F280" s="68"/>
      <x:c r="G280" s="79"/>
      <x:c r="H280" s="80"/>
      <x:c r="I280" s="81" t="str">
        <x:f>IF(A280="","",IF(OR(E280="",G280=""),"",ROUND(E280*G280*(1-IF(H280="",0,H280)),2)))</x:f>
      </x:c>
    </x:row>
    <x:row r="281">
      <x:c r="A281" s="68"/>
      <x:c r="B281" s="68"/>
      <x:c r="C281" s="68"/>
      <x:c r="D281" s="68"/>
      <x:c r="E281" s="78"/>
      <x:c r="F281" s="68"/>
      <x:c r="G281" s="79"/>
      <x:c r="H281" s="80"/>
      <x:c r="I281" s="81" t="str">
        <x:f>IF(A281="","",IF(OR(E281="",G281=""),"",ROUND(E281*G281*(1-IF(H281="",0,H281)),2)))</x:f>
      </x:c>
    </x:row>
    <x:row r="282">
      <x:c r="A282" s="68"/>
      <x:c r="B282" s="68"/>
      <x:c r="C282" s="68"/>
      <x:c r="D282" s="68"/>
      <x:c r="E282" s="78"/>
      <x:c r="F282" s="68"/>
      <x:c r="G282" s="79"/>
      <x:c r="H282" s="80"/>
      <x:c r="I282" s="81" t="str">
        <x:f>IF(A282="","",IF(OR(E282="",G282=""),"",ROUND(E282*G282*(1-IF(H282="",0,H282)),2)))</x:f>
      </x:c>
    </x:row>
    <x:row r="283">
      <x:c r="A283" s="68"/>
      <x:c r="B283" s="68"/>
      <x:c r="C283" s="68"/>
      <x:c r="D283" s="68"/>
      <x:c r="E283" s="78"/>
      <x:c r="F283" s="68"/>
      <x:c r="G283" s="79"/>
      <x:c r="H283" s="80"/>
      <x:c r="I283" s="81" t="str">
        <x:f>IF(A283="","",IF(OR(E283="",G283=""),"",ROUND(E283*G283*(1-IF(H283="",0,H283)),2)))</x:f>
      </x:c>
    </x:row>
    <x:row r="284">
      <x:c r="A284" s="68"/>
      <x:c r="B284" s="68"/>
      <x:c r="C284" s="68"/>
      <x:c r="D284" s="68"/>
      <x:c r="E284" s="78"/>
      <x:c r="F284" s="68"/>
      <x:c r="G284" s="79"/>
      <x:c r="H284" s="80"/>
      <x:c r="I284" s="81" t="str">
        <x:f>IF(A284="","",IF(OR(E284="",G284=""),"",ROUND(E284*G284*(1-IF(H284="",0,H284)),2)))</x:f>
      </x:c>
    </x:row>
    <x:row r="285">
      <x:c r="A285" s="68"/>
      <x:c r="B285" s="68"/>
      <x:c r="C285" s="68"/>
      <x:c r="D285" s="68"/>
      <x:c r="E285" s="78"/>
      <x:c r="F285" s="68"/>
      <x:c r="G285" s="79"/>
      <x:c r="H285" s="80"/>
      <x:c r="I285" s="81" t="str">
        <x:f>IF(A285="","",IF(OR(E285="",G285=""),"",ROUND(E285*G285*(1-IF(H285="",0,H285)),2)))</x:f>
      </x:c>
    </x:row>
    <x:row r="286">
      <x:c r="A286" s="68"/>
      <x:c r="B286" s="68"/>
      <x:c r="C286" s="68"/>
      <x:c r="D286" s="68"/>
      <x:c r="E286" s="78"/>
      <x:c r="F286" s="68"/>
      <x:c r="G286" s="79"/>
      <x:c r="H286" s="80"/>
      <x:c r="I286" s="81" t="str">
        <x:f>IF(A286="","",IF(OR(E286="",G286=""),"",ROUND(E286*G286*(1-IF(H286="",0,H286)),2)))</x:f>
      </x:c>
    </x:row>
    <x:row r="287">
      <x:c r="A287" s="68"/>
      <x:c r="B287" s="68"/>
      <x:c r="C287" s="68"/>
      <x:c r="D287" s="68"/>
      <x:c r="E287" s="78"/>
      <x:c r="F287" s="68"/>
      <x:c r="G287" s="79"/>
      <x:c r="H287" s="80"/>
      <x:c r="I287" s="81" t="str">
        <x:f>IF(A287="","",IF(OR(E287="",G287=""),"",ROUND(E287*G287*(1-IF(H287="",0,H287)),2)))</x:f>
      </x:c>
    </x:row>
    <x:row r="288">
      <x:c r="A288" s="68"/>
      <x:c r="B288" s="68"/>
      <x:c r="C288" s="68"/>
      <x:c r="D288" s="68"/>
      <x:c r="E288" s="78"/>
      <x:c r="F288" s="68"/>
      <x:c r="G288" s="79"/>
      <x:c r="H288" s="80"/>
      <x:c r="I288" s="81" t="str">
        <x:f>IF(A288="","",IF(OR(E288="",G288=""),"",ROUND(E288*G288*(1-IF(H288="",0,H288)),2)))</x:f>
      </x:c>
    </x:row>
    <x:row r="289">
      <x:c r="A289" s="68"/>
      <x:c r="B289" s="68"/>
      <x:c r="C289" s="68"/>
      <x:c r="D289" s="68"/>
      <x:c r="E289" s="78"/>
      <x:c r="F289" s="68"/>
      <x:c r="G289" s="79"/>
      <x:c r="H289" s="80"/>
      <x:c r="I289" s="81" t="str">
        <x:f>IF(A289="","",IF(OR(E289="",G289=""),"",ROUND(E289*G289*(1-IF(H289="",0,H289)),2)))</x:f>
      </x:c>
    </x:row>
    <x:row r="290">
      <x:c r="A290" s="68"/>
      <x:c r="B290" s="68"/>
      <x:c r="C290" s="68"/>
      <x:c r="D290" s="68"/>
      <x:c r="E290" s="78"/>
      <x:c r="F290" s="68"/>
      <x:c r="G290" s="79"/>
      <x:c r="H290" s="80"/>
      <x:c r="I290" s="81" t="str">
        <x:f>IF(A290="","",IF(OR(E290="",G290=""),"",ROUND(E290*G290*(1-IF(H290="",0,H290)),2)))</x:f>
      </x:c>
    </x:row>
    <x:row r="291">
      <x:c r="A291" s="68"/>
      <x:c r="B291" s="68"/>
      <x:c r="C291" s="68"/>
      <x:c r="D291" s="68"/>
      <x:c r="E291" s="78"/>
      <x:c r="F291" s="68"/>
      <x:c r="G291" s="79"/>
      <x:c r="H291" s="80"/>
      <x:c r="I291" s="81" t="str">
        <x:f>IF(A291="","",IF(OR(E291="",G291=""),"",ROUND(E291*G291*(1-IF(H291="",0,H291)),2)))</x:f>
      </x:c>
    </x:row>
    <x:row r="292">
      <x:c r="A292" s="68"/>
      <x:c r="B292" s="68"/>
      <x:c r="C292" s="68"/>
      <x:c r="D292" s="68"/>
      <x:c r="E292" s="78"/>
      <x:c r="F292" s="68"/>
      <x:c r="G292" s="79"/>
      <x:c r="H292" s="80"/>
      <x:c r="I292" s="81" t="str">
        <x:f>IF(A292="","",IF(OR(E292="",G292=""),"",ROUND(E292*G292*(1-IF(H292="",0,H292)),2)))</x:f>
      </x:c>
    </x:row>
    <x:row r="293">
      <x:c r="A293" s="68"/>
      <x:c r="B293" s="68"/>
      <x:c r="C293" s="68"/>
      <x:c r="D293" s="68"/>
      <x:c r="E293" s="78"/>
      <x:c r="F293" s="68"/>
      <x:c r="G293" s="79"/>
      <x:c r="H293" s="80"/>
      <x:c r="I293" s="81" t="str">
        <x:f>IF(A293="","",IF(OR(E293="",G293=""),"",ROUND(E293*G293*(1-IF(H293="",0,H293)),2)))</x:f>
      </x:c>
    </x:row>
    <x:row r="294">
      <x:c r="A294" s="68"/>
      <x:c r="B294" s="68"/>
      <x:c r="C294" s="68"/>
      <x:c r="D294" s="68"/>
      <x:c r="E294" s="78"/>
      <x:c r="F294" s="68"/>
      <x:c r="G294" s="79"/>
      <x:c r="H294" s="80"/>
      <x:c r="I294" s="81" t="str">
        <x:f>IF(A294="","",IF(OR(E294="",G294=""),"",ROUND(E294*G294*(1-IF(H294="",0,H294)),2)))</x:f>
      </x:c>
    </x:row>
    <x:row r="295">
      <x:c r="A295" s="68"/>
      <x:c r="B295" s="68"/>
      <x:c r="C295" s="68"/>
      <x:c r="D295" s="68"/>
      <x:c r="E295" s="78"/>
      <x:c r="F295" s="68"/>
      <x:c r="G295" s="79"/>
      <x:c r="H295" s="80"/>
      <x:c r="I295" s="81" t="str">
        <x:f>IF(A295="","",IF(OR(E295="",G295=""),"",ROUND(E295*G295*(1-IF(H295="",0,H295)),2)))</x:f>
      </x:c>
    </x:row>
    <x:row r="296">
      <x:c r="A296" s="68"/>
      <x:c r="B296" s="68"/>
      <x:c r="C296" s="68"/>
      <x:c r="D296" s="68"/>
      <x:c r="E296" s="78"/>
      <x:c r="F296" s="68"/>
      <x:c r="G296" s="79"/>
      <x:c r="H296" s="80"/>
      <x:c r="I296" s="81" t="str">
        <x:f>IF(A296="","",IF(OR(E296="",G296=""),"",ROUND(E296*G296*(1-IF(H296="",0,H296)),2)))</x:f>
      </x:c>
    </x:row>
    <x:row r="297">
      <x:c r="A297" s="68"/>
      <x:c r="B297" s="68"/>
      <x:c r="C297" s="68"/>
      <x:c r="D297" s="68"/>
      <x:c r="E297" s="78"/>
      <x:c r="F297" s="68"/>
      <x:c r="G297" s="79"/>
      <x:c r="H297" s="80"/>
      <x:c r="I297" s="81" t="str">
        <x:f>IF(A297="","",IF(OR(E297="",G297=""),"",ROUND(E297*G297*(1-IF(H297="",0,H297)),2)))</x:f>
      </x:c>
    </x:row>
    <x:row r="298">
      <x:c r="A298" s="68"/>
      <x:c r="B298" s="68"/>
      <x:c r="C298" s="68"/>
      <x:c r="D298" s="68"/>
      <x:c r="E298" s="78"/>
      <x:c r="F298" s="68"/>
      <x:c r="G298" s="79"/>
      <x:c r="H298" s="80"/>
      <x:c r="I298" s="81" t="str">
        <x:f>IF(A298="","",IF(OR(E298="",G298=""),"",ROUND(E298*G298*(1-IF(H298="",0,H298)),2)))</x:f>
      </x:c>
    </x:row>
    <x:row r="299">
      <x:c r="A299" s="68"/>
      <x:c r="B299" s="68"/>
      <x:c r="C299" s="68"/>
      <x:c r="D299" s="68"/>
      <x:c r="E299" s="78"/>
      <x:c r="F299" s="68"/>
      <x:c r="G299" s="79"/>
      <x:c r="H299" s="80"/>
      <x:c r="I299" s="81" t="str">
        <x:f>IF(A299="","",IF(OR(E299="",G299=""),"",ROUND(E299*G299*(1-IF(H299="",0,H299)),2)))</x:f>
      </x:c>
    </x:row>
    <x:row r="300">
      <x:c r="A300" s="68"/>
      <x:c r="B300" s="68"/>
      <x:c r="C300" s="68"/>
      <x:c r="D300" s="68"/>
      <x:c r="E300" s="78"/>
      <x:c r="F300" s="68"/>
      <x:c r="G300" s="79"/>
      <x:c r="H300" s="80"/>
      <x:c r="I300" s="81" t="str">
        <x:f>IF(A300="","",IF(OR(E300="",G300=""),"",ROUND(E300*G300*(1-IF(H300="",0,H300)),2)))</x:f>
      </x:c>
    </x:row>
    <x:row r="301">
      <x:c r="A301" s="68"/>
      <x:c r="B301" s="68"/>
      <x:c r="C301" s="68"/>
      <x:c r="D301" s="68"/>
      <x:c r="E301" s="78"/>
      <x:c r="F301" s="68"/>
      <x:c r="G301" s="79"/>
      <x:c r="H301" s="80"/>
      <x:c r="I301" s="81" t="str">
        <x:f>IF(A301="","",IF(OR(E301="",G301=""),"",ROUND(E301*G301*(1-IF(H301="",0,H301)),2)))</x:f>
      </x:c>
    </x:row>
    <x:row r="302">
      <x:c r="A302" s="68"/>
      <x:c r="B302" s="68"/>
      <x:c r="C302" s="68"/>
      <x:c r="D302" s="68"/>
      <x:c r="E302" s="78"/>
      <x:c r="F302" s="68"/>
      <x:c r="G302" s="79"/>
      <x:c r="H302" s="80"/>
      <x:c r="I302" s="81" t="str">
        <x:f>IF(A302="","",IF(OR(E302="",G302=""),"",ROUND(E302*G302*(1-IF(H302="",0,H302)),2)))</x:f>
      </x:c>
    </x:row>
    <x:row r="303">
      <x:c r="A303" s="68"/>
      <x:c r="B303" s="68"/>
      <x:c r="C303" s="68"/>
      <x:c r="D303" s="68"/>
      <x:c r="E303" s="78"/>
      <x:c r="F303" s="68"/>
      <x:c r="G303" s="79"/>
      <x:c r="H303" s="80"/>
      <x:c r="I303" s="81" t="str">
        <x:f>IF(A303="","",IF(OR(E303="",G303=""),"",ROUND(E303*G303*(1-IF(H303="",0,H303)),2)))</x:f>
      </x:c>
    </x:row>
    <x:row r="304">
      <x:c r="A304" s="68"/>
      <x:c r="B304" s="68"/>
      <x:c r="C304" s="68"/>
      <x:c r="D304" s="68"/>
      <x:c r="E304" s="78"/>
      <x:c r="F304" s="68"/>
      <x:c r="G304" s="79"/>
      <x:c r="H304" s="80"/>
      <x:c r="I304" s="81" t="str">
        <x:f>IF(A304="","",IF(OR(E304="",G304=""),"",ROUND(E304*G304*(1-IF(H304="",0,H304)),2)))</x:f>
      </x:c>
    </x:row>
    <x:row r="305">
      <x:c r="A305" s="68"/>
      <x:c r="B305" s="68"/>
      <x:c r="C305" s="68"/>
      <x:c r="D305" s="68"/>
      <x:c r="E305" s="78"/>
      <x:c r="F305" s="68"/>
      <x:c r="G305" s="79"/>
      <x:c r="H305" s="80"/>
      <x:c r="I305" s="81" t="str">
        <x:f>IF(A305="","",IF(OR(E305="",G305=""),"",ROUND(E305*G305*(1-IF(H305="",0,H305)),2)))</x:f>
      </x:c>
    </x:row>
    <x:row r="306">
      <x:c r="A306" s="68"/>
      <x:c r="B306" s="68"/>
      <x:c r="C306" s="68"/>
      <x:c r="D306" s="68"/>
      <x:c r="E306" s="78"/>
      <x:c r="F306" s="68"/>
      <x:c r="G306" s="79"/>
      <x:c r="H306" s="80"/>
      <x:c r="I306" s="81" t="str">
        <x:f>IF(A306="","",IF(OR(E306="",G306=""),"",ROUND(E306*G306*(1-IF(H306="",0,H306)),2)))</x:f>
      </x:c>
    </x:row>
    <x:row r="307">
      <x:c r="A307" s="68"/>
      <x:c r="B307" s="68"/>
      <x:c r="C307" s="68"/>
      <x:c r="D307" s="68"/>
      <x:c r="E307" s="78"/>
      <x:c r="F307" s="68"/>
      <x:c r="G307" s="79"/>
      <x:c r="H307" s="80"/>
      <x:c r="I307" s="81" t="str">
        <x:f>IF(A307="","",IF(OR(E307="",G307=""),"",ROUND(E307*G307*(1-IF(H307="",0,H307)),2)))</x:f>
      </x:c>
    </x:row>
    <x:row r="308">
      <x:c r="A308" s="68"/>
      <x:c r="B308" s="68"/>
      <x:c r="C308" s="68"/>
      <x:c r="D308" s="68"/>
      <x:c r="E308" s="78"/>
      <x:c r="F308" s="68"/>
      <x:c r="G308" s="79"/>
      <x:c r="H308" s="80"/>
      <x:c r="I308" s="81" t="str">
        <x:f>IF(A308="","",IF(OR(E308="",G308=""),"",ROUND(E308*G308*(1-IF(H308="",0,H308)),2)))</x:f>
      </x:c>
    </x:row>
    <x:row r="309">
      <x:c r="A309" s="68"/>
      <x:c r="B309" s="68"/>
      <x:c r="C309" s="68"/>
      <x:c r="D309" s="68"/>
      <x:c r="E309" s="78"/>
      <x:c r="F309" s="68"/>
      <x:c r="G309" s="79"/>
      <x:c r="H309" s="80"/>
      <x:c r="I309" s="81" t="str">
        <x:f>IF(A309="","",IF(OR(E309="",G309=""),"",ROUND(E309*G309*(1-IF(H309="",0,H309)),2)))</x:f>
      </x:c>
    </x:row>
    <x:row r="310">
      <x:c r="A310" s="68"/>
      <x:c r="B310" s="68"/>
      <x:c r="C310" s="68"/>
      <x:c r="D310" s="68"/>
      <x:c r="E310" s="78"/>
      <x:c r="F310" s="68"/>
      <x:c r="G310" s="79"/>
      <x:c r="H310" s="80"/>
      <x:c r="I310" s="81" t="str">
        <x:f>IF(A310="","",IF(OR(E310="",G310=""),"",ROUND(E310*G310*(1-IF(H310="",0,H310)),2)))</x:f>
      </x:c>
    </x:row>
  </x:sheetData>
  <x:mergeCells>
    <x:mergeCell ref="A1:I2"/>
    <x:mergeCell ref="A3:I3"/>
    <x:mergeCell ref="A5:I5"/>
  </x:mergeCells>
  <x:dataValidations count="6">
    <x:dataValidation type="list" sqref="A11:A310">
      <x:formula1>INDIRECT("'COTIZACIONES'!$A$11:$A$110")</x:formula1>
    </x:dataValidation>
    <x:dataValidation type="list" sqref="F11:F310">
      <x:formula1>INDIRECT("'CONFIGURACIÓN'!$H$6:$H$11")</x:formula1>
    </x:dataValidation>
    <x:dataValidation type="whole" operator="between" sqref="B11:B310">
      <x:formula1>1</x:formula1>
      <x:formula2>999</x:formula2>
    </x:dataValidation>
    <x:dataValidation type="decimal" operator="greaterThanOrEqual" sqref="E11:E310">
      <x:formula1>0</x:formula1>
    </x:dataValidation>
    <x:dataValidation type="decimal" operator="greaterThanOrEqual" sqref="G11:G310">
      <x:formula1>0</x:formula1>
    </x:dataValidation>
    <x:dataValidation type="decimal" operator="between" sqref="H11:H310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25049b9e9c7742d1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2" hidden="0" customWidth="1"/>
    <x:col min="3" max="3" width="17" hidden="0" customWidth="1"/>
    <x:col min="4" max="4" width="3" hidden="0" customWidth="1"/>
    <x:col min="5" max="5" width="18" hidden="0" customWidth="1"/>
    <x:col min="6" max="6" width="12" hidden="0" customWidth="1"/>
    <x:col min="7" max="7" width="17" hidden="0" customWidth="1"/>
    <x:col min="8" max="8" width="17" hidden="0" customWidth="1"/>
    <x:col min="9" max="9" width="18" hidden="0" customWidth="1"/>
    <x:col min="10" max="10" width="3" hidden="0" customWidth="1"/>
    <x:col min="11" max="11" width="19" hidden="0" customWidth="1"/>
    <x:col min="12" max="12" width="12" hidden="0" customWidth="1"/>
    <x:col min="13" max="13" width="18" hidden="0" customWidth="1"/>
  </x:cols>
  <x:sheetData>
    <x:row r="1" ht="26" customHeight="1">
      <x:c r="A1" s="5" t="str">
        <x:v>RESUMEN-COTIZACIONES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 ht="24" customHeight="1">
      <x:c r="A3" s="8" t="str">
        <x:v>Resúmenes calculados por estado, responsable y tipo de documento.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6" customHeight="1">
      <x:c r="A5" s="86" t="str">
        <x:v>Documentos totales</x:v>
      </x:c>
      <x:c r="B5" s="87"/>
      <x:c r="C5" s="3"/>
      <x:c r="D5" s="86" t="str">
        <x:v>Valor cotizado total</x:v>
      </x:c>
      <x:c r="E5" s="87"/>
      <x:c r="F5" s="3"/>
      <x:c r="G5" s="86" t="str">
        <x:v>Decisiones pendientes</x:v>
      </x:c>
      <x:c r="H5" s="87"/>
      <x:c r="I5" s="3"/>
      <x:c r="J5" s="86" t="str">
        <x:v>Valor pendiente</x:v>
      </x:c>
      <x:c r="K5" s="87"/>
      <x:c r="L5" s="3"/>
      <x:c r="M5" s="3"/>
    </x:row>
    <x:row r="6" ht="26" customHeight="1">
      <x:c r="A6" s="97" t="n">
        <x:f>COUNTIF('COTIZACIONES'!$A$11:$A$110,"&lt;&gt;")</x:f>
        <x:v>8</x:v>
      </x:c>
      <x:c r="B6" s="98"/>
      <x:c r="C6" s="3"/>
      <x:c r="D6" s="105" t="n">
        <x:f>SUM('COTIZACIONES'!$O$11:$O$110)</x:f>
        <x:v>111000</x:v>
      </x:c>
      <x:c r="E6" s="106"/>
      <x:c r="F6" s="3"/>
      <x:c r="G6" s="97" t="n">
        <x:f>COUNTIF('COTIZACIONES'!$H$11:$H$110,"Enviada")+COUNTIF('COTIZACIONES'!$H$11:$H$110,"Vista")+COUNTIF('COTIZACIONES'!$H$11:$H$110,"Negociación")</x:f>
        <x:v>3</x:v>
      </x:c>
      <x:c r="H6" s="98"/>
      <x:c r="I6" s="3"/>
      <x:c r="J6" s="105" t="n">
        <x:f>SUMIF('COTIZACIONES'!$H$11:$H$110,"Enviada",'COTIZACIONES'!$O$11:$O$110)+SUMIF('COTIZACIONES'!$H$11:$H$110,"Vista",'COTIZACIONES'!$O$11:$O$110)+SUMIF('COTIZACIONES'!$H$11:$H$110,"Negociación",'COTIZACIONES'!$O$11:$O$110)</x:f>
        <x:v>40500</x:v>
      </x:c>
      <x:c r="K6" s="106"/>
      <x:c r="L6" s="3"/>
      <x:c r="M6" s="3"/>
    </x:row>
    <x:row r="7" ht="26" customHeight="1">
      <x:c r="A7" s="99"/>
      <x:c r="B7" s="100"/>
      <x:c r="C7" s="3"/>
      <x:c r="D7" s="107"/>
      <x:c r="E7" s="108"/>
      <x:c r="F7" s="3"/>
      <x:c r="G7" s="99"/>
      <x:c r="H7" s="100"/>
      <x:c r="I7" s="3"/>
      <x:c r="J7" s="107"/>
      <x:c r="K7" s="108"/>
      <x:c r="L7" s="3"/>
      <x:c r="M7" s="3"/>
    </x:row>
    <x:row r="8" ht="26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</x:row>
    <x:row r="9" ht="26" customHeight="1">
      <x:c r="A9" s="86" t="str">
        <x:v>Documentos aceptados</x:v>
      </x:c>
      <x:c r="B9" s="87"/>
      <x:c r="C9" s="3"/>
      <x:c r="D9" s="86" t="str">
        <x:v>Valor aceptado</x:v>
      </x:c>
      <x:c r="E9" s="87"/>
      <x:c r="F9" s="3"/>
      <x:c r="G9" s="86" t="str">
        <x:v>Tasa de aceptación</x:v>
      </x:c>
      <x:c r="H9" s="87"/>
      <x:c r="I9" s="3"/>
      <x:c r="J9" s="86" t="str">
        <x:v>Documentos vencidos</x:v>
      </x:c>
      <x:c r="K9" s="87"/>
      <x:c r="L9" s="3"/>
      <x:c r="M9" s="3"/>
    </x:row>
    <x:row r="10" ht="26" customHeight="1">
      <x:c r="A10" s="97" t="n">
        <x:f>COUNTIF('COTIZACIONES'!$H$11:$H$110,"Aceptada")</x:f>
        <x:v>2</x:v>
      </x:c>
      <x:c r="B10" s="98"/>
      <x:c r="C10" s="3"/>
      <x:c r="D10" s="105" t="n">
        <x:f>SUMIF('COTIZACIONES'!$H$11:$H$110,"Aceptada",'COTIZACIONES'!$O$11:$O$110)</x:f>
        <x:v>35500</x:v>
      </x:c>
      <x:c r="E10" s="106"/>
      <x:c r="F10" s="3"/>
      <x:c r="G10" s="113" t="n">
        <x:f>IF(COUNTIF('COTIZACIONES'!$H$11:$H$110,"Aceptada")+COUNTIF('COTIZACIONES'!$H$11:$H$110,"Rechazada")=0,0,COUNTIF('COTIZACIONES'!$H$11:$H$110,"Aceptada")/(COUNTIF('COTIZACIONES'!$H$11:$H$110,"Aceptada")+COUNTIF('COTIZACIONES'!$H$11:$H$110,"Rechazada")))</x:f>
        <x:v>0.6666666666666666</x:v>
      </x:c>
      <x:c r="H10" s="114"/>
      <x:c r="I10" s="3"/>
      <x:c r="J10" s="97" t="n">
        <x:f>COUNTIF('COTIZACIONES'!$Q$11:$Q$110,"Vencida")</x:f>
        <x:v>1</x:v>
      </x:c>
      <x:c r="K10" s="98"/>
      <x:c r="L10" s="3"/>
      <x:c r="M10" s="3"/>
    </x:row>
    <x:row r="11" ht="26" customHeight="1">
      <x:c r="A11" s="99"/>
      <x:c r="B11" s="100"/>
      <x:c r="C11" s="3"/>
      <x:c r="D11" s="107"/>
      <x:c r="E11" s="108"/>
      <x:c r="F11" s="3"/>
      <x:c r="G11" s="115"/>
      <x:c r="H11" s="116"/>
      <x:c r="I11" s="3"/>
      <x:c r="J11" s="99"/>
      <x:c r="K11" s="100"/>
      <x:c r="L11" s="3"/>
      <x:c r="M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</x:row>
    <x:row r="14">
      <x:c r="A14" s="10" t="str">
        <x:v>RESUMEN POR ESTADO</x:v>
      </x:c>
      <x:c r="B14" s="10"/>
      <x:c r="C14" s="10"/>
      <x:c r="D14" s="3"/>
      <x:c r="E14" s="10" t="str">
        <x:v>RESUMEN POR RESPONSABLE</x:v>
      </x:c>
      <x:c r="F14" s="10"/>
      <x:c r="G14" s="10"/>
      <x:c r="H14" s="10"/>
      <x:c r="I14" s="10"/>
      <x:c r="J14" s="3"/>
      <x:c r="K14" s="10" t="str">
        <x:v>RESUMEN POR TIPO</x:v>
      </x:c>
      <x:c r="L14" s="10"/>
      <x:c r="M14" s="10"/>
    </x:row>
    <x:row r="15">
      <x:c r="A15" s="67" t="str">
        <x:v>Estado</x:v>
      </x:c>
      <x:c r="B15" s="67" t="str">
        <x:v>Cantidad</x:v>
      </x:c>
      <x:c r="C15" s="67" t="str">
        <x:v>Valor</x:v>
      </x:c>
      <x:c r="D15" s="3"/>
      <x:c r="E15" s="67" t="str">
        <x:v>Responsable</x:v>
      </x:c>
      <x:c r="F15" s="67" t="str">
        <x:v>Cantidad</x:v>
      </x:c>
      <x:c r="G15" s="67" t="str">
        <x:v>Decisiones pendientes</x:v>
      </x:c>
      <x:c r="H15" s="67" t="str">
        <x:v>Documentos aceptados</x:v>
      </x:c>
      <x:c r="I15" s="67" t="str">
        <x:v>Valor</x:v>
      </x:c>
      <x:c r="J15" s="3"/>
      <x:c r="K15" s="67" t="str">
        <x:v>Tipo de documento</x:v>
      </x:c>
      <x:c r="L15" s="67" t="str">
        <x:v>Cantidad</x:v>
      </x:c>
      <x:c r="M15" s="67" t="str">
        <x:v>Valor</x:v>
      </x:c>
    </x:row>
    <x:row r="16">
      <x:c r="A16" s="117" t="str">
        <x:f>'CONFIGURACIÓN'!$E$6</x:f>
        <x:v>Borrador</x:v>
      </x:c>
      <x:c r="B16" s="117" t="n">
        <x:f>COUNTIF('COTIZACIONES'!$H$11:$H$110,A16)</x:f>
        <x:v>1</x:v>
      </x:c>
      <x:c r="C16" s="118" t="n">
        <x:f>SUMIF('COTIZACIONES'!$H$11:$H$110,A16,'COTIZACIONES'!$O$11:$O$110)</x:f>
        <x:v>12000</x:v>
      </x:c>
      <x:c r="D16" s="3"/>
      <x:c r="E16" s="117" t="str">
        <x:f>IF('CONFIGURACIÓN'!$D6="","",'CONFIGURACIÓN'!$D6)</x:f>
        <x:v>Maya Chen</x:v>
      </x:c>
      <x:c r="F16" s="117" t="n">
        <x:f>IF(E16="","",COUNTIF('COTIZACIONES'!$F$11:$F$110,E16))</x:f>
        <x:v>2</x:v>
      </x:c>
      <x:c r="G16" s="117" t="n">
        <x:f>IF(E16="","",COUNTIFS('COTIZACIONES'!$F$11:$F$110,E16,'COTIZACIONES'!$H$11:$H$110,"Enviada")+COUNTIFS('COTIZACIONES'!$F$11:$F$110,E16,'COTIZACIONES'!$H$11:$H$110,"Vista")+COUNTIFS('COTIZACIONES'!$F$11:$F$110,E16,'COTIZACIONES'!$H$11:$H$110,"Negociación"))</x:f>
        <x:v>1</x:v>
      </x:c>
      <x:c r="H16" s="117" t="n">
        <x:f>IF(E16="","",COUNTIFS('COTIZACIONES'!$F$11:$F$110,E16,'COTIZACIONES'!$H$11:$H$110,"Aceptada"))</x:f>
        <x:v>0</x:v>
      </x:c>
      <x:c r="I16" s="118" t="n">
        <x:f>IF(E16="","",SUMIF('COTIZACIONES'!$F$11:$F$110,E16,'COTIZACIONES'!$O$11:$O$110))</x:f>
        <x:v>28000</x:v>
      </x:c>
      <x:c r="J16" s="3"/>
      <x:c r="K16" s="117" t="str">
        <x:f>'CONFIGURACIÓN'!$F$6</x:f>
        <x:v>Cotización</x:v>
      </x:c>
      <x:c r="L16" s="117" t="n">
        <x:f>COUNTIF('COTIZACIONES'!$G$11:$G$110,K16)</x:f>
        <x:v>4</x:v>
      </x:c>
      <x:c r="M16" s="118" t="n">
        <x:f>SUMIF('COTIZACIONES'!$G$11:$G$110,K16,'COTIZACIONES'!$O$11:$O$110)</x:f>
        <x:v>51000</x:v>
      </x:c>
    </x:row>
    <x:row r="17">
      <x:c r="A17" s="117" t="str">
        <x:f>'CONFIGURACIÓN'!$E$7</x:f>
        <x:v>Enviada</x:v>
      </x:c>
      <x:c r="B17" s="117" t="n">
        <x:f>COUNTIF('COTIZACIONES'!$H$11:$H$110,A17)</x:f>
        <x:v>1</x:v>
      </x:c>
      <x:c r="C17" s="118" t="n">
        <x:f>SUMIF('COTIZACIONES'!$H$11:$H$110,A17,'COTIZACIONES'!$O$11:$O$110)</x:f>
        <x:v>19000</x:v>
      </x:c>
      <x:c r="D17" s="3"/>
      <x:c r="E17" s="117" t="str">
        <x:f>IF('CONFIGURACIÓN'!$D7="","",'CONFIGURACIÓN'!$D7)</x:f>
        <x:v>Omar Hassan</x:v>
      </x:c>
      <x:c r="F17" s="117" t="n">
        <x:f>IF(E17="","",COUNTIF('COTIZACIONES'!$F$11:$F$110,E17))</x:f>
        <x:v>3</x:v>
      </x:c>
      <x:c r="G17" s="117" t="n">
        <x:f>IF(E17="","",COUNTIFS('COTIZACIONES'!$F$11:$F$110,E17,'COTIZACIONES'!$H$11:$H$110,"Enviada")+COUNTIFS('COTIZACIONES'!$F$11:$F$110,E17,'COTIZACIONES'!$H$11:$H$110,"Vista")+COUNTIFS('COTIZACIONES'!$F$11:$F$110,E17,'COTIZACIONES'!$H$11:$H$110,"Negociación"))</x:f>
        <x:v>0</x:v>
      </x:c>
      <x:c r="H17" s="117" t="n">
        <x:f>IF(E17="","",COUNTIFS('COTIZACIONES'!$F$11:$F$110,E17,'COTIZACIONES'!$H$11:$H$110,"Aceptada"))</x:f>
        <x:v>1</x:v>
      </x:c>
      <x:c r="I17" s="118" t="n">
        <x:f>IF(E17="","",SUMIF('COTIZACIONES'!$F$11:$F$110,E17,'COTIZACIONES'!$O$11:$O$110))</x:f>
        <x:v>54000</x:v>
      </x:c>
      <x:c r="J17" s="3"/>
      <x:c r="K17" s="117" t="str">
        <x:f>'CONFIGURACIÓN'!$F$7</x:f>
        <x:v>Propuesta</x:v>
      </x:c>
      <x:c r="L17" s="117" t="n">
        <x:f>COUNTIF('COTIZACIONES'!$G$11:$G$110,K17)</x:f>
        <x:v>3</x:v>
      </x:c>
      <x:c r="M17" s="118" t="n">
        <x:f>SUMIF('COTIZACIONES'!$G$11:$G$110,K17,'COTIZACIONES'!$O$11:$O$110)</x:f>
        <x:v>51000</x:v>
      </x:c>
    </x:row>
    <x:row r="18">
      <x:c r="A18" s="117" t="str">
        <x:f>'CONFIGURACIÓN'!$E$8</x:f>
        <x:v>Vista</x:v>
      </x:c>
      <x:c r="B18" s="117" t="n">
        <x:f>COUNTIF('COTIZACIONES'!$H$11:$H$110,A18)</x:f>
        <x:v>1</x:v>
      </x:c>
      <x:c r="C18" s="118" t="n">
        <x:f>SUMIF('COTIZACIONES'!$H$11:$H$110,A18,'COTIZACIONES'!$O$11:$O$110)</x:f>
        <x:v>6000</x:v>
      </x:c>
      <x:c r="D18" s="3"/>
      <x:c r="E18" s="117" t="str">
        <x:f>IF('CONFIGURACIÓN'!$D8="","",'CONFIGURACIÓN'!$D8)</x:f>
        <x:v>Lina Park</x:v>
      </x:c>
      <x:c r="F18" s="117" t="n">
        <x:f>IF(E18="","",COUNTIF('COTIZACIONES'!$F$11:$F$110,E18))</x:f>
        <x:v>3</x:v>
      </x:c>
      <x:c r="G18" s="117" t="n">
        <x:f>IF(E18="","",COUNTIFS('COTIZACIONES'!$F$11:$F$110,E18,'COTIZACIONES'!$H$11:$H$110,"Enviada")+COUNTIFS('COTIZACIONES'!$F$11:$F$110,E18,'COTIZACIONES'!$H$11:$H$110,"Vista")+COUNTIFS('COTIZACIONES'!$F$11:$F$110,E18,'COTIZACIONES'!$H$11:$H$110,"Negociación"))</x:f>
        <x:v>2</x:v>
      </x:c>
      <x:c r="H18" s="117" t="n">
        <x:f>IF(E18="","",COUNTIFS('COTIZACIONES'!$F$11:$F$110,E18,'COTIZACIONES'!$H$11:$H$110,"Aceptada"))</x:f>
        <x:v>1</x:v>
      </x:c>
      <x:c r="I18" s="118" t="n">
        <x:f>IF(E18="","",SUMIF('COTIZACIONES'!$F$11:$F$110,E18,'COTIZACIONES'!$O$11:$O$110))</x:f>
        <x:v>29000</x:v>
      </x:c>
      <x:c r="J18" s="3"/>
      <x:c r="K18" s="117" t="str">
        <x:f>'CONFIGURACIÓN'!$F$8</x:f>
        <x:v>Estimación</x:v>
      </x:c>
      <x:c r="L18" s="117" t="n">
        <x:f>COUNTIF('COTIZACIONES'!$G$11:$G$110,K18)</x:f>
        <x:v>1</x:v>
      </x:c>
      <x:c r="M18" s="118" t="n">
        <x:f>SUMIF('COTIZACIONES'!$G$11:$G$110,K18,'COTIZACIONES'!$O$11:$O$110)</x:f>
        <x:v>9000</x:v>
      </x:c>
    </x:row>
    <x:row r="19">
      <x:c r="A19" s="117" t="str">
        <x:f>'CONFIGURACIÓN'!$E$9</x:f>
        <x:v>Negociación</x:v>
      </x:c>
      <x:c r="B19" s="117" t="n">
        <x:f>COUNTIF('COTIZACIONES'!$H$11:$H$110,A19)</x:f>
        <x:v>1</x:v>
      </x:c>
      <x:c r="C19" s="118" t="n">
        <x:f>SUMIF('COTIZACIONES'!$H$11:$H$110,A19,'COTIZACIONES'!$O$11:$O$110)</x:f>
        <x:v>15500</x:v>
      </x:c>
      <x:c r="D19" s="3"/>
      <x:c r="E19" s="117" t="str">
        <x:f>IF('CONFIGURACIÓN'!$D9="","",'CONFIGURACIÓN'!$D9)</x:f>
      </x:c>
      <x:c r="F19" s="117" t="str">
        <x:f>IF(E19="","",COUNTIF('COTIZACIONES'!$F$11:$F$110,E19))</x:f>
      </x:c>
      <x:c r="G19" s="117" t="str">
        <x:f>IF(E19="","",COUNTIFS('COTIZACIONES'!$F$11:$F$110,E19,'COTIZACIONES'!$H$11:$H$110,"Enviada")+COUNTIFS('COTIZACIONES'!$F$11:$F$110,E19,'COTIZACIONES'!$H$11:$H$110,"Vista")+COUNTIFS('COTIZACIONES'!$F$11:$F$110,E19,'COTIZACIONES'!$H$11:$H$110,"Negociación"))</x:f>
      </x:c>
      <x:c r="H19" s="117" t="str">
        <x:f>IF(E19="","",COUNTIFS('COTIZACIONES'!$F$11:$F$110,E19,'COTIZACIONES'!$H$11:$H$110,"Aceptada"))</x:f>
      </x:c>
      <x:c r="I19" s="118" t="str">
        <x:f>IF(E19="","",SUMIF('COTIZACIONES'!$F$11:$F$110,E19,'COTIZACIONES'!$O$11:$O$110))</x:f>
      </x:c>
      <x:c r="J19" s="3"/>
      <x:c r="K19" s="3"/>
      <x:c r="L19" s="3"/>
      <x:c r="M19" s="3"/>
    </x:row>
    <x:row r="20">
      <x:c r="A20" s="117" t="str">
        <x:f>'CONFIGURACIÓN'!$E$10</x:f>
        <x:v>Aceptada</x:v>
      </x:c>
      <x:c r="B20" s="117" t="n">
        <x:f>COUNTIF('COTIZACIONES'!$H$11:$H$110,A20)</x:f>
        <x:v>2</x:v>
      </x:c>
      <x:c r="C20" s="118" t="n">
        <x:f>SUMIF('COTIZACIONES'!$H$11:$H$110,A20,'COTIZACIONES'!$O$11:$O$110)</x:f>
        <x:v>35500</x:v>
      </x:c>
      <x:c r="D20" s="3"/>
      <x:c r="E20" s="117" t="str">
        <x:f>IF('CONFIGURACIÓN'!$D10="","",'CONFIGURACIÓN'!$D10)</x:f>
      </x:c>
      <x:c r="F20" s="117" t="str">
        <x:f>IF(E20="","",COUNTIF('COTIZACIONES'!$F$11:$F$110,E20))</x:f>
      </x:c>
      <x:c r="G20" s="117" t="str">
        <x:f>IF(E20="","",COUNTIFS('COTIZACIONES'!$F$11:$F$110,E20,'COTIZACIONES'!$H$11:$H$110,"Enviada")+COUNTIFS('COTIZACIONES'!$F$11:$F$110,E20,'COTIZACIONES'!$H$11:$H$110,"Vista")+COUNTIFS('COTIZACIONES'!$F$11:$F$110,E20,'COTIZACIONES'!$H$11:$H$110,"Negociación"))</x:f>
      </x:c>
      <x:c r="H20" s="117" t="str">
        <x:f>IF(E20="","",COUNTIFS('COTIZACIONES'!$F$11:$F$110,E20,'COTIZACIONES'!$H$11:$H$110,"Aceptada"))</x:f>
      </x:c>
      <x:c r="I20" s="118" t="str">
        <x:f>IF(E20="","",SUMIF('COTIZACIONES'!$F$11:$F$110,E20,'COTIZACIONES'!$O$11:$O$110))</x:f>
      </x:c>
      <x:c r="J20" s="3"/>
      <x:c r="K20" s="3"/>
      <x:c r="L20" s="3"/>
      <x:c r="M20" s="3"/>
    </x:row>
    <x:row r="21">
      <x:c r="A21" s="117" t="str">
        <x:f>'CONFIGURACIÓN'!$E$11</x:f>
        <x:v>Rechazada</x:v>
      </x:c>
      <x:c r="B21" s="117" t="n">
        <x:f>COUNTIF('COTIZACIONES'!$H$11:$H$110,A21)</x:f>
        <x:v>1</x:v>
      </x:c>
      <x:c r="C21" s="118" t="n">
        <x:f>SUMIF('COTIZACIONES'!$H$11:$H$110,A21,'COTIZACIONES'!$O$11:$O$110)</x:f>
        <x:v>9000</x:v>
      </x:c>
      <x:c r="D21" s="3"/>
      <x:c r="E21" s="3"/>
      <x:c r="F21" s="3"/>
      <x:c r="G21" s="3"/>
      <x:c r="H21" s="3"/>
      <x:c r="I21" s="3"/>
      <x:c r="J21" s="3"/>
      <x:c r="K21" s="3"/>
      <x:c r="L21" s="3"/>
      <x:c r="M21" s="3"/>
    </x:row>
    <x:row r="22">
      <x:c r="A22" s="117" t="str">
        <x:f>'CONFIGURACIÓN'!$E$12</x:f>
        <x:v>Vencida</x:v>
      </x:c>
      <x:c r="B22" s="117" t="n">
        <x:f>COUNTIF('COTIZACIONES'!$H$11:$H$110,A22)</x:f>
        <x:v>1</x:v>
      </x:c>
      <x:c r="C22" s="118" t="n">
        <x:f>SUMIF('COTIZACIONES'!$H$11:$H$110,A22,'COTIZACIONES'!$O$11:$O$110)</x:f>
        <x:v>14000</x:v>
      </x:c>
      <x:c r="D22" s="3"/>
      <x:c r="E22" s="3"/>
      <x:c r="F22" s="3"/>
      <x:c r="G22" s="3"/>
      <x:c r="H22" s="3"/>
      <x:c r="I22" s="3"/>
      <x:c r="J22" s="3"/>
      <x:c r="K22" s="3"/>
      <x:c r="L22" s="3"/>
      <x:c r="M22" s="3"/>
    </x:row>
    <x:row r="23">
      <x:c r="A23" s="117" t="str">
        <x:f>'CONFIGURACIÓN'!$E$13</x:f>
        <x:v>Retirada</x:v>
      </x:c>
      <x:c r="B23" s="117" t="n">
        <x:f>COUNTIF('COTIZACIONES'!$H$11:$H$110,A23)</x:f>
        <x:v>0</x:v>
      </x:c>
      <x:c r="C23" s="118" t="n">
        <x:f>SUMIF('COTIZACIONES'!$H$11:$H$110,A23,'COTIZACIONES'!$O$11:$O$110)</x:f>
        <x:v>0</x:v>
      </x:c>
      <x:c r="D23" s="3"/>
      <x:c r="E23" s="3"/>
      <x:c r="F23" s="3"/>
      <x:c r="G23" s="3"/>
      <x:c r="H23" s="3"/>
      <x:c r="I23" s="3"/>
      <x:c r="J23" s="3"/>
      <x:c r="K23" s="3"/>
      <x:c r="L23" s="3"/>
      <x:c r="M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</x:row>
  </x:sheetData>
  <x:mergeCells>
    <x:mergeCell ref="A1:M2"/>
    <x:mergeCell ref="A3:M3"/>
    <x:mergeCell ref="A5:B5"/>
    <x:mergeCell ref="A6:B7"/>
    <x:mergeCell ref="D5:E5"/>
    <x:mergeCell ref="D6:E7"/>
    <x:mergeCell ref="G5:H5"/>
    <x:mergeCell ref="G6:H7"/>
    <x:mergeCell ref="J5:K5"/>
    <x:mergeCell ref="J6:K7"/>
    <x:mergeCell ref="A9:B9"/>
    <x:mergeCell ref="A10:B11"/>
    <x:mergeCell ref="D9:E9"/>
    <x:mergeCell ref="D10:E11"/>
    <x:mergeCell ref="G9:H9"/>
    <x:mergeCell ref="G10:H11"/>
    <x:mergeCell ref="J9:K9"/>
    <x:mergeCell ref="J10:K11"/>
    <x:mergeCell ref="A14:C14"/>
    <x:mergeCell ref="E14:I14"/>
    <x:mergeCell ref="K14:M1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3" hidden="0" customWidth="1"/>
    <x:col min="3" max="3" width="4" hidden="0" customWidth="1"/>
    <x:col min="4" max="4" width="22" hidden="0" customWidth="1"/>
    <x:col min="5" max="5" width="16" hidden="0" customWidth="1"/>
    <x:col min="6" max="6" width="4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</x:cols>
  <x:sheetData>
    <x:row r="1" ht="26" customHeight="1">
      <x:c r="A1" s="5" t="str">
        <x:v>PANEL DE CONTROL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4" customHeight="1">
      <x:c r="A3" s="8" t="str">
        <x:v>Vista concisa basada en la fecha y la moneda única de CONFIGURACIÓN.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26" customHeight="1">
      <x:c r="A5" s="86" t="str">
        <x:v>Documentos totales</x:v>
      </x:c>
      <x:c r="B5" s="87"/>
      <x:c r="C5" s="86" t="str">
        <x:v>Valor cotizado total</x:v>
      </x:c>
      <x:c r="D5" s="87"/>
      <x:c r="E5" s="86" t="str">
        <x:v>Decisiones pendientes</x:v>
      </x:c>
      <x:c r="F5" s="87"/>
      <x:c r="G5" s="86" t="str">
        <x:v>Valor pendiente</x:v>
      </x:c>
      <x:c r="H5" s="87"/>
      <x:c r="I5" s="3"/>
      <x:c r="J5" s="3"/>
    </x:row>
    <x:row r="6" ht="26" customHeight="1">
      <x:c r="A6" s="97" t="n">
        <x:f>COUNTIF('COTIZACIONES'!$A$11:$A$110,"&lt;&gt;")</x:f>
        <x:v>8</x:v>
      </x:c>
      <x:c r="B6" s="98"/>
      <x:c r="C6" s="105" t="n">
        <x:f>SUM('COTIZACIONES'!$O$11:$O$110)</x:f>
        <x:v>111000</x:v>
      </x:c>
      <x:c r="D6" s="106"/>
      <x:c r="E6" s="97" t="n">
        <x:f>COUNTIF('COTIZACIONES'!$H$11:$H$110,"Enviada")+COUNTIF('COTIZACIONES'!$H$11:$H$110,"Vista")+COUNTIF('COTIZACIONES'!$H$11:$H$110,"Negociación")</x:f>
        <x:v>3</x:v>
      </x:c>
      <x:c r="F6" s="98"/>
      <x:c r="G6" s="105" t="n">
        <x:f>SUMIF('COTIZACIONES'!$H$11:$H$110,"Enviada",'COTIZACIONES'!$O$11:$O$110)+SUMIF('COTIZACIONES'!$H$11:$H$110,"Vista",'COTIZACIONES'!$O$11:$O$110)+SUMIF('COTIZACIONES'!$H$11:$H$110,"Negociación",'COTIZACIONES'!$O$11:$O$110)</x:f>
        <x:v>40500</x:v>
      </x:c>
      <x:c r="H6" s="106"/>
      <x:c r="I6" s="3"/>
      <x:c r="J6" s="3"/>
    </x:row>
    <x:row r="7" ht="26" customHeight="1">
      <x:c r="A7" s="99"/>
      <x:c r="B7" s="100"/>
      <x:c r="C7" s="107"/>
      <x:c r="D7" s="108"/>
      <x:c r="E7" s="99"/>
      <x:c r="F7" s="100"/>
      <x:c r="G7" s="107"/>
      <x:c r="H7" s="108"/>
      <x:c r="I7" s="3"/>
      <x:c r="J7" s="3"/>
    </x:row>
    <x:row r="8" ht="26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26" customHeight="1">
      <x:c r="A9" s="86" t="str">
        <x:v>Valor aceptado</x:v>
      </x:c>
      <x:c r="B9" s="87"/>
      <x:c r="C9" s="86" t="str">
        <x:v>Tasa de aceptación</x:v>
      </x:c>
      <x:c r="D9" s="87"/>
      <x:c r="E9" s="86" t="str">
        <x:v>Próximos a vencer</x:v>
      </x:c>
      <x:c r="F9" s="87"/>
      <x:c r="G9" s="86" t="str">
        <x:v>Seguimientos vencidos</x:v>
      </x:c>
      <x:c r="H9" s="87"/>
      <x:c r="I9" s="3"/>
      <x:c r="J9" s="3"/>
    </x:row>
    <x:row r="10" ht="26" customHeight="1">
      <x:c r="A10" s="105" t="n">
        <x:f>SUMIF('COTIZACIONES'!$H$11:$H$110,"Aceptada",'COTIZACIONES'!$O$11:$O$110)</x:f>
        <x:v>35500</x:v>
      </x:c>
      <x:c r="B10" s="106"/>
      <x:c r="C10" s="113" t="n">
        <x:f>IF(COUNTIF('COTIZACIONES'!$H$11:$H$110,"Aceptada")+COUNTIF('COTIZACIONES'!$H$11:$H$110,"Rechazada")=0,0,COUNTIF('COTIZACIONES'!$H$11:$H$110,"Aceptada")/(COUNTIF('COTIZACIONES'!$H$11:$H$110,"Aceptada")+COUNTIF('COTIZACIONES'!$H$11:$H$110,"Rechazada")))</x:f>
        <x:v>0.6666666666666666</x:v>
      </x:c>
      <x:c r="D10" s="114"/>
      <x:c r="E10" s="97" t="n">
        <x:f>COUNTIF('COTIZACIONES'!$Q$11:$Q$110,"Próxima a vencer")</x:f>
        <x:v>1</x:v>
      </x:c>
      <x:c r="F10" s="98"/>
      <x:c r="G10" s="97" t="n">
        <x:f>COUNTIF('COTIZACIONES'!$S$11:$S$110,"Vencido")</x:f>
        <x:v>1</x:v>
      </x:c>
      <x:c r="H10" s="98"/>
      <x:c r="I10" s="3"/>
      <x:c r="J10" s="3"/>
    </x:row>
    <x:row r="11" ht="26" customHeight="1">
      <x:c r="A11" s="107"/>
      <x:c r="B11" s="108"/>
      <x:c r="C11" s="115"/>
      <x:c r="D11" s="116"/>
      <x:c r="E11" s="99"/>
      <x:c r="F11" s="100"/>
      <x:c r="G11" s="99"/>
      <x:c r="H11" s="100"/>
      <x:c r="I11" s="3"/>
      <x:c r="J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>
      <x:c r="A14" s="67" t="str">
        <x:v>Estado</x:v>
      </x:c>
      <x:c r="B14" s="67" t="str">
        <x:v>Cantidad</x:v>
      </x:c>
      <x:c r="C14" s="3"/>
      <x:c r="D14" s="67" t="str">
        <x:v>Tipo de documento</x:v>
      </x:c>
      <x:c r="E14" s="67" t="str">
        <x:v>Valor</x:v>
      </x:c>
      <x:c r="F14" s="3"/>
      <x:c r="G14" s="130" t="str">
        <x:v>Revise primero los seguimientos vencidos y los documentos próximos a vencer. Actualice el estado tras cada decisión relevante.</x:v>
      </x:c>
      <x:c r="H14" s="131"/>
      <x:c r="I14" s="131"/>
      <x:c r="J14" s="132"/>
    </x:row>
    <x:row r="15">
      <x:c r="A15" s="117" t="str">
        <x:v>Borrador</x:v>
      </x:c>
      <x:c r="B15" s="117" t="n">
        <x:f>COUNTIF('COTIZACIONES'!$H$11:$H$110,A15)</x:f>
        <x:v>1</x:v>
      </x:c>
      <x:c r="C15" s="3"/>
      <x:c r="D15" s="117" t="str">
        <x:v>Cotización</x:v>
      </x:c>
      <x:c r="E15" s="119" t="n">
        <x:f>SUMIF('COTIZACIONES'!$G$11:$G$110,D15,'COTIZACIONES'!$O$11:$O$110)</x:f>
        <x:v>51000</x:v>
      </x:c>
      <x:c r="F15" s="3"/>
      <x:c r="G15" s="133"/>
      <x:c r="H15" s="134"/>
      <x:c r="I15" s="134"/>
      <x:c r="J15" s="135"/>
    </x:row>
    <x:row r="16">
      <x:c r="A16" s="117" t="str">
        <x:v>Enviada</x:v>
      </x:c>
      <x:c r="B16" s="117" t="n">
        <x:f>COUNTIF('COTIZACIONES'!$H$11:$H$110,A16)</x:f>
        <x:v>1</x:v>
      </x:c>
      <x:c r="C16" s="3"/>
      <x:c r="D16" s="117" t="str">
        <x:v>Propuesta</x:v>
      </x:c>
      <x:c r="E16" s="119" t="n">
        <x:f>SUMIF('COTIZACIONES'!$G$11:$G$110,D16,'COTIZACIONES'!$O$11:$O$110)</x:f>
        <x:v>51000</x:v>
      </x:c>
      <x:c r="F16" s="3"/>
      <x:c r="G16" s="133"/>
      <x:c r="H16" s="134"/>
      <x:c r="I16" s="134"/>
      <x:c r="J16" s="135"/>
    </x:row>
    <x:row r="17">
      <x:c r="A17" s="117" t="str">
        <x:v>Vista</x:v>
      </x:c>
      <x:c r="B17" s="117" t="n">
        <x:f>COUNTIF('COTIZACIONES'!$H$11:$H$110,A17)</x:f>
        <x:v>1</x:v>
      </x:c>
      <x:c r="C17" s="3"/>
      <x:c r="D17" s="117" t="str">
        <x:v>Estimación</x:v>
      </x:c>
      <x:c r="E17" s="119" t="n">
        <x:f>SUMIF('COTIZACIONES'!$G$11:$G$110,D17,'COTIZACIONES'!$O$11:$O$110)</x:f>
        <x:v>9000</x:v>
      </x:c>
      <x:c r="F17" s="3"/>
      <x:c r="G17" s="133"/>
      <x:c r="H17" s="134"/>
      <x:c r="I17" s="134"/>
      <x:c r="J17" s="135"/>
    </x:row>
    <x:row r="18">
      <x:c r="A18" s="117" t="str">
        <x:v>Negociación</x:v>
      </x:c>
      <x:c r="B18" s="117" t="n">
        <x:f>COUNTIF('COTIZACIONES'!$H$11:$H$110,A18)</x:f>
        <x:v>1</x:v>
      </x:c>
      <x:c r="C18" s="3"/>
      <x:c r="D18" s="3"/>
      <x:c r="E18" s="3"/>
      <x:c r="F18" s="3"/>
      <x:c r="G18" s="133"/>
      <x:c r="H18" s="134"/>
      <x:c r="I18" s="134"/>
      <x:c r="J18" s="135"/>
    </x:row>
    <x:row r="19">
      <x:c r="A19" s="117" t="str">
        <x:v>Aceptada</x:v>
      </x:c>
      <x:c r="B19" s="117" t="n">
        <x:f>COUNTIF('COTIZACIONES'!$H$11:$H$110,A19)</x:f>
        <x:v>2</x:v>
      </x:c>
      <x:c r="C19" s="3"/>
      <x:c r="D19" s="3"/>
      <x:c r="E19" s="3"/>
      <x:c r="F19" s="3"/>
      <x:c r="G19" s="136"/>
      <x:c r="H19" s="137"/>
      <x:c r="I19" s="137"/>
      <x:c r="J19" s="138"/>
    </x:row>
    <x:row r="20">
      <x:c r="A20" s="117" t="str">
        <x:v>Rechazada</x:v>
      </x:c>
      <x:c r="B20" s="117" t="n">
        <x:f>COUNTIF('COTIZACIONES'!$H$11:$H$110,A20)</x:f>
        <x:v>1</x:v>
      </x:c>
      <x:c r="C20" s="3"/>
      <x:c r="D20" s="3"/>
      <x:c r="E20" s="3"/>
      <x:c r="F20" s="3"/>
      <x:c r="G20" s="3"/>
      <x:c r="H20" s="3"/>
      <x:c r="I20" s="3"/>
      <x:c r="J20" s="3"/>
    </x:row>
    <x:row r="21">
      <x:c r="A21" s="117" t="str">
        <x:v>Vencida</x:v>
      </x:c>
      <x:c r="B21" s="117" t="n">
        <x:f>COUNTIF('COTIZACIONES'!$H$11:$H$110,A21)</x:f>
        <x:v>1</x:v>
      </x:c>
      <x:c r="C21" s="3"/>
      <x:c r="D21" s="3"/>
      <x:c r="E21" s="3"/>
      <x:c r="F21" s="3"/>
      <x:c r="G21" s="3"/>
      <x:c r="H21" s="3"/>
      <x:c r="I21" s="3"/>
      <x:c r="J21" s="3"/>
    </x:row>
    <x:row r="22">
      <x:c r="A22" s="117" t="str">
        <x:v>Retirada</x:v>
      </x:c>
      <x:c r="B22" s="117" t="n">
        <x:f>COUNTIF('COTIZACIONES'!$H$11:$H$110,A22)</x:f>
        <x:v>0</x:v>
      </x:c>
      <x:c r="C22" s="3"/>
      <x:c r="D22" s="3"/>
      <x:c r="E22" s="3"/>
      <x:c r="F22" s="3"/>
      <x:c r="G22" s="3"/>
      <x:c r="H22" s="3"/>
      <x:c r="I22" s="3"/>
      <x:c r="J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</x:sheetData>
  <x:mergeCells>
    <x:mergeCell ref="A1:J2"/>
    <x:mergeCell ref="A3:J3"/>
    <x:mergeCell ref="A5:B5"/>
    <x:mergeCell ref="A6:B7"/>
    <x:mergeCell ref="C5:D5"/>
    <x:mergeCell ref="C6:D7"/>
    <x:mergeCell ref="E5:F5"/>
    <x:mergeCell ref="E6:F7"/>
    <x:mergeCell ref="G5:H5"/>
    <x:mergeCell ref="G6:H7"/>
    <x:mergeCell ref="A9:B9"/>
    <x:mergeCell ref="A10:B11"/>
    <x:mergeCell ref="C9:D9"/>
    <x:mergeCell ref="C10:D11"/>
    <x:mergeCell ref="E9:F9"/>
    <x:mergeCell ref="E10:F11"/>
    <x:mergeCell ref="G9:H9"/>
    <x:mergeCell ref="G10:H11"/>
    <x:mergeCell ref="G14:J19"/>
  </x:mergeCells>
  <x:pageMargins left="0.7" right="0.7" top="0.75" bottom="0.75" header="0.3" footer="0.3"/>
  <x:drawing xmlns:r="http://schemas.openxmlformats.org/officeDocument/2006/relationships" r:id="R5e07214b83204668"/>
</x:worksheet>
</file>