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worksheets/sheet7.xml" ContentType="application/vnd.openxmlformats-officedocument.spreadsheetml.worksheet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tables/table5.xml" ContentType="application/vnd.openxmlformats-officedocument.spreadsheetml.table+xml"/>
  <Override PartName="/xl/worksheets/sheet9.xml" ContentType="application/vnd.openxmlformats-officedocument.spreadsheetml.worksheet+xml"/>
  <Override PartName="/xl/tables/table6.xml" ContentType="application/vnd.openxmlformats-officedocument.spreadsheetml.table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2dea4edc440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ICIO" sheetId="1" r:id="R1054eaf7c22e4c05"/>
    <x:sheet xmlns:r="http://schemas.openxmlformats.org/officeDocument/2006/relationships" name="PANEL" sheetId="2" r:id="Rd8ca479ff64e4ac3"/>
    <x:sheet xmlns:r="http://schemas.openxmlformats.org/officeDocument/2006/relationships" name="MAPA ESTRATÉGICO" sheetId="3" r:id="R98ad7b9be9a04622"/>
    <x:sheet xmlns:r="http://schemas.openxmlformats.org/officeDocument/2006/relationships" name="OBJETIVOS" sheetId="4" r:id="R4fd7aafb20be42cd"/>
    <x:sheet xmlns:r="http://schemas.openxmlformats.org/officeDocument/2006/relationships" name="INICIATIVAS" sheetId="5" r:id="R3e8b7708dda84ed1"/>
    <x:sheet xmlns:r="http://schemas.openxmlformats.org/officeDocument/2006/relationships" name="INDICADORES" sheetId="6" r:id="R092f216413d04331"/>
    <x:sheet xmlns:r="http://schemas.openxmlformats.org/officeDocument/2006/relationships" name="PRESUPUESTO" sheetId="7" r:id="Rf47a54451c424412"/>
    <x:sheet xmlns:r="http://schemas.openxmlformats.org/officeDocument/2006/relationships" name="RIESGOS" sheetId="8" r:id="R6482e448fb8049e5"/>
    <x:sheet xmlns:r="http://schemas.openxmlformats.org/officeDocument/2006/relationships" name="REVISIÓN MENSUAL" sheetId="9" r:id="R7a40547922ea42a1"/>
    <x:sheet xmlns:r="http://schemas.openxmlformats.org/officeDocument/2006/relationships" name="CONFIGURACIÓN" sheetId="10" r:id="Rd7abae6b8a6149ef"/>
    <x:sheet xmlns:r="http://schemas.openxmlformats.org/officeDocument/2006/relationships" name="AUDITORÍA" sheetId="11" r:id="R6421affcf7e34d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yyyy-mm-dd"/>
    <x:numFmt numFmtId="201" formatCode="0.0%;[Red](0.0%);-"/>
    <x:numFmt numFmtId="202" formatCode="0%;[Red](0%);-"/>
    <x:numFmt numFmtId="203" formatCode=";;;"/>
    <x:numFmt numFmtId="204" formatCode="&quot;$&quot;#,##0;[Red](&quot;$&quot;#,##0);-"/>
    <x:numFmt numFmtId="205" formatCode="#,##0;[Red](#,##0);-"/>
    <x:numFmt numFmtId="206" formatCode="mmm yyyy"/>
  </x:numFmts>
  <x:fonts count="13">
    <x:font>
      <x:sz val="11"/>
      <x:name val="Carlito"/>
    </x:font>
    <x:font>
      <x:sz val="9"/>
      <x:color rgb="FF26332F"/>
      <x:name val="Arial"/>
    </x:font>
    <x:font>
      <x:b/>
      <x:sz val="7.5"/>
      <x:color rgb="FFFFFFFF"/>
      <x:name val="Arial"/>
    </x:font>
    <x:font>
      <x:b/>
      <x:sz val="9"/>
      <x:color rgb="FFFFFFFF"/>
      <x:name val="Arial"/>
    </x:font>
    <x:font>
      <x:b/>
      <x:sz val="14"/>
      <x:color rgb="FF17382D"/>
      <x:name val="Arial"/>
    </x:font>
    <x:font>
      <x:i/>
      <x:sz val="9"/>
      <x:color rgb="FF69756F"/>
      <x:name val="Arial"/>
    </x:font>
    <x:font>
      <x:b/>
      <x:sz val="9"/>
      <x:color rgb="FF17382D"/>
      <x:name val="Arial"/>
    </x:font>
    <x:font>
      <x:b/>
      <x:sz val="9"/>
      <x:color rgb="FF6F4B13"/>
      <x:name val="Arial"/>
    </x:font>
    <x:font>
      <x:b/>
      <x:sz val="9"/>
      <x:color rgb="FF69756F"/>
      <x:name val="Arial"/>
    </x:font>
    <x:font>
      <x:b/>
      <x:sz val="16"/>
      <x:color rgb="FF17382D"/>
      <x:name val="Arial"/>
    </x:font>
    <x:font>
      <x:b/>
      <x:sz val="10"/>
      <x:color rgb="FF17382D"/>
      <x:name val="Arial"/>
    </x:font>
    <x:font>
      <x:b/>
      <x:sz val="10"/>
      <x:color rgb="FFB64B4B"/>
      <x:name val="Arial"/>
    </x:font>
    <x:font>
      <x:sz val="9"/>
      <x:color rgb="FF69756F"/>
      <x:name val="Arial"/>
    </x:font>
  </x:fonts>
  <x:fills count="14">
    <x:fill>
      <x:patternFill patternType="none"/>
    </x:fill>
    <x:fill>
      <x:patternFill patternType="gray125"/>
    </x:fill>
    <x:fill>
      <x:patternFill patternType="solid">
        <x:fgColor rgb="FFFFFDF8"/>
      </x:patternFill>
    </x:fill>
    <x:fill>
      <x:patternFill patternType="solid">
        <x:fgColor rgb="FF3A725C"/>
      </x:patternFill>
    </x:fill>
    <x:fill>
      <x:patternFill patternType="solid">
        <x:fgColor rgb="FF17382D"/>
      </x:patternFill>
    </x:fill>
    <x:fill>
      <x:patternFill patternType="solid">
        <x:fgColor rgb="FFF5F0E7"/>
      </x:patternFill>
    </x:fill>
    <x:fill>
      <x:patternFill patternType="solid">
        <x:fgColor rgb="FF245344"/>
      </x:patternFill>
    </x:fill>
    <x:fill>
      <x:patternFill patternType="solid">
        <x:fgColor rgb="FFE8E0D2"/>
      </x:patternFill>
    </x:fill>
    <x:fill>
      <x:patternFill patternType="solid">
        <x:fgColor rgb="FFFFF2C7"/>
      </x:patternFill>
    </x:fill>
    <x:fill>
      <x:patternFill patternType="solid">
        <x:fgColor rgb="FFFFF0D6"/>
      </x:patternFill>
    </x:fill>
    <x:fill>
      <x:patternFill patternType="solid">
        <x:fgColor rgb="FFEEF3EF"/>
      </x:patternFill>
    </x:fill>
    <x:fill>
      <x:patternFill patternType="solid">
        <x:fgColor rgb="FFE6F0EA"/>
      </x:patternFill>
    </x:fill>
    <x:fill>
      <x:patternFill patternType="solid">
        <x:fgColor rgb="FFE8EEF0"/>
      </x:patternFill>
    </x:fill>
    <x:fill>
      <x:patternFill patternType="solid">
        <x:fgColor rgb="FFF8E3E0"/>
      </x:patternFill>
    </x:fill>
  </x:fills>
  <x:borders count="31">
    <x:border>
      <x:left/>
      <x:right/>
      <x:top/>
      <x:bottom/>
      <x:diagonal/>
    </x:border>
    <x:border>
      <x:left/>
      <x:right style="thin">
        <x:color rgb="FF6F8F83"/>
      </x:right>
      <x:top/>
      <x:bottom/>
      <x:diagonal/>
    </x:border>
    <x:border>
      <x:left style="thin">
        <x:color rgb="FF245344"/>
      </x:left>
      <x:right/>
      <x:top style="thin">
        <x:color rgb="FF245344"/>
      </x:top>
      <x:bottom style="thin">
        <x:color rgb="FF245344"/>
      </x:bottom>
      <x:diagonal/>
    </x:border>
    <x:border>
      <x:left/>
      <x:right/>
      <x:top style="thin">
        <x:color rgb="FF245344"/>
      </x:top>
      <x:bottom style="thin">
        <x:color rgb="FF245344"/>
      </x:bottom>
      <x:diagonal/>
    </x:border>
    <x:border>
      <x:left/>
      <x:right style="thin">
        <x:color rgb="FF245344"/>
      </x:right>
      <x:top style="thin">
        <x:color rgb="FF245344"/>
      </x:top>
      <x:bottom style="thin">
        <x:color rgb="FF245344"/>
      </x:bottom>
      <x:diagonal/>
    </x:border>
    <x:border>
      <x:left/>
      <x:right/>
      <x:top/>
      <x:bottom style="thin">
        <x:color rgb="FFD8D1C5"/>
      </x:bottom>
      <x:diagonal/>
    </x:border>
    <x:border>
      <x:left/>
      <x:right/>
      <x:top style="thin">
        <x:color rgb="FFD8D1C5"/>
      </x:top>
      <x:bottom style="thin">
        <x:color rgb="FFD8D1C5"/>
      </x:bottom>
      <x:diagonal/>
    </x:border>
    <x:border>
      <x:left/>
      <x:right/>
      <x:top style="thin">
        <x:color rgb="FFD8D1C5"/>
      </x:top>
      <x:bottom/>
      <x:diagonal/>
    </x:border>
    <x:border>
      <x:left/>
      <x:right style="thin">
        <x:color rgb="FF6D8E83"/>
      </x:right>
      <x:top/>
      <x:bottom style="thin">
        <x:color rgb="FF3A725C"/>
      </x:bottom>
      <x:diagonal/>
    </x:border>
    <x:border>
      <x:left style="thin">
        <x:color rgb="FF6D8E83"/>
      </x:left>
      <x:right style="thin">
        <x:color rgb="FF6D8E83"/>
      </x:right>
      <x:top/>
      <x:bottom style="thin">
        <x:color rgb="FF3A725C"/>
      </x:bottom>
      <x:diagonal/>
    </x:border>
    <x:border>
      <x:left style="thin">
        <x:color rgb="FF6D8E83"/>
      </x:left>
      <x:right/>
      <x:top/>
      <x:bottom style="thin">
        <x:color rgb="FF3A725C"/>
      </x:bottom>
      <x:diagonal/>
    </x:border>
    <x:border>
      <x:left style="thin">
        <x:color rgb="FFB88A3D"/>
      </x:left>
      <x:right/>
      <x:top style="thin">
        <x:color rgb="FFB88A3D"/>
      </x:top>
      <x:bottom/>
      <x:diagonal/>
    </x:border>
    <x:border>
      <x:left/>
      <x:right/>
      <x:top style="thin">
        <x:color rgb="FFB88A3D"/>
      </x:top>
      <x:bottom/>
      <x:diagonal/>
    </x:border>
    <x:border>
      <x:left/>
      <x:right style="thin">
        <x:color rgb="FFB88A3D"/>
      </x:right>
      <x:top style="thin">
        <x:color rgb="FFB88A3D"/>
      </x:top>
      <x:bottom/>
      <x:diagonal/>
    </x:border>
    <x:border>
      <x:left style="thin">
        <x:color rgb="FFB88A3D"/>
      </x:left>
      <x:right/>
      <x:top/>
      <x:bottom/>
      <x:diagonal/>
    </x:border>
    <x:border>
      <x:left/>
      <x:right style="thin">
        <x:color rgb="FFB88A3D"/>
      </x:right>
      <x:top/>
      <x:bottom/>
      <x:diagonal/>
    </x:border>
    <x:border>
      <x:left style="thin">
        <x:color rgb="FFB88A3D"/>
      </x:left>
      <x:right/>
      <x:top/>
      <x:bottom style="thin">
        <x:color rgb="FFB88A3D"/>
      </x:bottom>
      <x:diagonal/>
    </x:border>
    <x:border>
      <x:left/>
      <x:right/>
      <x:top/>
      <x:bottom style="thin">
        <x:color rgb="FFB88A3D"/>
      </x:bottom>
      <x:diagonal/>
    </x:border>
    <x:border>
      <x:left/>
      <x:right style="thin">
        <x:color rgb="FFB88A3D"/>
      </x:right>
      <x:top/>
      <x:bottom style="thin">
        <x:color rgb="FFB88A3D"/>
      </x:bottom>
      <x:diagonal/>
    </x:border>
    <x:border>
      <x:left/>
      <x:right/>
      <x:top style="medium">
        <x:color rgb="FF3A725C"/>
      </x:top>
      <x:bottom/>
      <x:diagonal/>
    </x:border>
    <x:border>
      <x:left/>
      <x:right/>
      <x:top style="medium">
        <x:color rgb="FFB64B4B"/>
      </x:top>
      <x:bottom/>
      <x:diagonal/>
    </x:border>
    <x:border>
      <x:left/>
      <x:right/>
      <x:top style="medium">
        <x:color rgb="FFB88A3D"/>
      </x:top>
      <x:bottom/>
      <x:diagonal/>
    </x:border>
    <x:border>
      <x:left/>
      <x:right/>
      <x:top style="medium">
        <x:color rgb="FF56727A"/>
      </x:top>
      <x:bottom/>
      <x:diagonal/>
    </x:border>
    <x:border>
      <x:left style="thin">
        <x:color rgb="FF9AB2A4"/>
      </x:left>
      <x:right/>
      <x:top style="thin">
        <x:color rgb="FF9AB2A4"/>
      </x:top>
      <x:bottom/>
      <x:diagonal/>
    </x:border>
    <x:border>
      <x:left/>
      <x:right/>
      <x:top style="thin">
        <x:color rgb="FF9AB2A4"/>
      </x:top>
      <x:bottom/>
      <x:diagonal/>
    </x:border>
    <x:border>
      <x:left/>
      <x:right style="thin">
        <x:color rgb="FF9AB2A4"/>
      </x:right>
      <x:top style="thin">
        <x:color rgb="FF9AB2A4"/>
      </x:top>
      <x:bottom/>
      <x:diagonal/>
    </x:border>
    <x:border>
      <x:left style="thin">
        <x:color rgb="FF9AB2A4"/>
      </x:left>
      <x:right/>
      <x:top/>
      <x:bottom/>
      <x:diagonal/>
    </x:border>
    <x:border>
      <x:left/>
      <x:right style="thin">
        <x:color rgb="FF9AB2A4"/>
      </x:right>
      <x:top/>
      <x:bottom/>
      <x:diagonal/>
    </x:border>
    <x:border>
      <x:left style="thin">
        <x:color rgb="FF9AB2A4"/>
      </x:left>
      <x:right/>
      <x:top/>
      <x:bottom style="thin">
        <x:color rgb="FF9AB2A4"/>
      </x:bottom>
      <x:diagonal/>
    </x:border>
    <x:border>
      <x:left/>
      <x:right/>
      <x:top/>
      <x:bottom style="thin">
        <x:color rgb="FF9AB2A4"/>
      </x:bottom>
      <x:diagonal/>
    </x:border>
    <x:border>
      <x:left/>
      <x:right style="thin">
        <x:color rgb="FF9AB2A4"/>
      </x:right>
      <x:top/>
      <x:bottom style="thin">
        <x:color rgb="FF9AB2A4"/>
      </x:bottom>
      <x:diagonal/>
    </x:border>
  </x:borders>
  <x:cellStyleXfs count="1">
    <x:xf numFmtId="0" fontId="0" fillId="0" borderId="0"/>
  </x:cellStyleXfs>
  <x:cellXfs count="20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2" fillId="3" borderId="0" xfId="0" applyNumberFormat="1" applyFont="1" applyFill="1" applyBorder="1" applyAlignment="1">
      <x:alignment horizontal="left" vertical="center"/>
    </x:xf>
    <x:xf numFmtId="0" fontId="2" fillId="3" borderId="1" xfId="0" applyNumberFormat="1" applyFont="1" applyFill="1" applyBorder="1" applyAlignment="1">
      <x:alignment horizontal="left" vertic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horizontal="left" vertical="center"/>
    </x:xf>
    <x:xf numFmtId="0" fontId="2" fillId="4" borderId="0" xfId="0" applyNumberFormat="1" applyFont="1" applyFill="1" applyBorder="1" applyAlignment="1">
      <x:alignment horizontal="left" vertical="center"/>
    </x:xf>
    <x:xf numFmtId="0" fontId="2" fillId="4" borderId="1" xfId="0" applyNumberFormat="1" applyFont="1" applyFill="1" applyBorder="1" applyAlignment="1">
      <x:alignment horizontal="left" vertical="center"/>
    </x:xf>
    <x:xf numFmtId="0" fontId="2" fillId="4" borderId="0" xfId="0" applyNumberFormat="1" applyFont="1" applyFill="1" applyBorder="1" applyAlignment="1">
      <x:alignment horizontal="center" vertical="center"/>
    </x:xf>
    <x:xf numFmtId="0" fontId="2" fillId="4" borderId="1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horizontal="left" vertical="center"/>
    </x:xf>
    <x:xf numFmtId="0" fontId="1" fillId="5" borderId="0" xfId="0" applyNumberFormat="1" applyFont="1" applyFill="1" applyBorder="1" applyAlignment="1">
      <x:alignment horizontal="left" vertical="center"/>
    </x:xf>
    <x:xf numFmtId="0" fontId="4" fillId="5" borderId="0" xfId="0" applyNumberFormat="1" applyFont="1" applyFill="1" applyBorder="1" applyAlignment="1">
      <x:alignment horizontal="left" vertical="center"/>
    </x:xf>
    <x:xf numFmtId="0" fontId="5" fillId="5" borderId="0" xfId="0" applyNumberFormat="1" applyFont="1" applyFill="1" applyBorder="1" applyAlignment="1">
      <x:alignment horizontal="left" vertical="center"/>
    </x:xf>
    <x:xf numFmtId="0" fontId="1" fillId="6" borderId="0" xfId="0" applyNumberFormat="1" applyFont="1" applyFill="1" applyBorder="1" applyAlignment="1">
      <x:alignment horizontal="left" vertical="center"/>
    </x:xf>
    <x:xf numFmtId="0" fontId="3" fillId="6" borderId="0" xfId="0" applyNumberFormat="1" applyFont="1" applyFill="1" applyBorder="1" applyAlignment="1">
      <x:alignment horizontal="left" vertical="center"/>
    </x:xf>
    <x:xf numFmtId="0" fontId="3" fillId="6" borderId="2" xfId="0" applyNumberFormat="1" applyFont="1" applyFill="1" applyBorder="1" applyAlignment="1">
      <x:alignment horizontal="left" vertical="center"/>
    </x:xf>
    <x:xf numFmtId="0" fontId="3" fillId="6" borderId="3" xfId="0" applyNumberFormat="1" applyFont="1" applyFill="1" applyBorder="1" applyAlignment="1">
      <x:alignment horizontal="left" vertical="center"/>
    </x:xf>
    <x:xf numFmtId="0" fontId="3" fillId="6" borderId="4" xfId="0" applyNumberFormat="1" applyFont="1" applyFill="1" applyBorder="1" applyAlignment="1">
      <x:alignment horizontal="left" vertical="center"/>
    </x:xf>
    <x:xf numFmtId="0" fontId="1" fillId="7" borderId="0" xfId="0" applyNumberFormat="1" applyFont="1" applyFill="1" applyBorder="1" applyAlignment="1">
      <x:alignment horizontal="left" vertical="center"/>
    </x:xf>
    <x:xf numFmtId="0" fontId="6" fillId="7" borderId="0" xfId="0" applyNumberFormat="1" applyFont="1" applyFill="1" applyBorder="1" applyAlignment="1">
      <x:alignment horizontal="left" vertical="center"/>
    </x:xf>
    <x:xf numFmtId="0" fontId="6" fillId="7" borderId="5" xfId="0" applyNumberFormat="1" applyFont="1" applyFill="1" applyBorder="1" applyAlignment="1">
      <x:alignment horizontal="left" vertical="center"/>
    </x:xf>
    <x:xf numFmtId="0" fontId="1" fillId="8" borderId="0" xfId="0" applyNumberFormat="1" applyFont="1" applyFill="1" applyBorder="1" applyAlignment="1">
      <x:alignment horizontal="left" vertical="center"/>
    </x:xf>
    <x:xf numFmtId="0" fontId="1" fillId="8" borderId="5" xfId="0" applyNumberFormat="1" applyFont="1" applyFill="1" applyBorder="1" applyAlignment="1">
      <x:alignment horizontal="left" vertical="center"/>
    </x:xf>
    <x:xf numFmtId="0" fontId="1" fillId="8" borderId="6" xfId="0" applyNumberFormat="1" applyFont="1" applyFill="1" applyBorder="1" applyAlignment="1">
      <x:alignment horizontal="left" vertical="center"/>
    </x:xf>
    <x:xf numFmtId="0" fontId="1" fillId="8" borderId="7" xfId="0" applyNumberFormat="1" applyFont="1" applyFill="1" applyBorder="1" applyAlignment="1">
      <x:alignment horizontal="left" vertical="center"/>
    </x:xf>
    <x:xf numFmtId="200" fontId="1" fillId="8" borderId="6" xfId="0" applyNumberFormat="1" applyFont="1" applyFill="1" applyBorder="1" applyAlignment="1">
      <x:alignment horizontal="left" vertical="center"/>
    </x:xf>
    <x:xf numFmtId="201" fontId="1" fillId="8" borderId="6" xfId="0" applyNumberFormat="1" applyFont="1" applyFill="1" applyBorder="1" applyAlignment="1">
      <x:alignment horizontal="left" vertical="center"/>
    </x:xf>
    <x:xf numFmtId="201" fontId="1" fillId="8" borderId="7" xfId="0" applyNumberFormat="1" applyFont="1" applyFill="1" applyBorder="1" applyAlignment="1">
      <x:alignment horizontal="left" vertical="center"/>
    </x:xf>
    <x:xf numFmtId="0" fontId="3" fillId="4" borderId="0" xfId="0" applyNumberFormat="1" applyFont="1" applyFill="1" applyBorder="1" applyAlignment="1">
      <x:alignment horizontal="left" vertical="center"/>
    </x:xf>
    <x:xf numFmtId="0" fontId="3" fillId="4" borderId="8" xfId="0" applyNumberFormat="1" applyFont="1" applyFill="1" applyBorder="1" applyAlignment="1">
      <x:alignment horizontal="left" vertical="center"/>
    </x:xf>
    <x:xf numFmtId="0" fontId="3" fillId="4" borderId="9" xfId="0" applyNumberFormat="1" applyFont="1" applyFill="1" applyBorder="1" applyAlignment="1">
      <x:alignment horizontal="left" vertical="center"/>
    </x:xf>
    <x:xf numFmtId="0" fontId="3" fillId="4" borderId="10" xfId="0" applyNumberFormat="1" applyFont="1" applyFill="1" applyBorder="1" applyAlignment="1">
      <x:alignment horizontal="left" vertical="center"/>
    </x:xf>
    <x:xf numFmtId="0" fontId="3" fillId="4" borderId="8" xfId="0" applyNumberFormat="1" applyFont="1" applyFill="1" applyBorder="1" applyAlignment="1">
      <x:alignment horizontal="left" vertical="center" wrapText="1"/>
    </x:xf>
    <x:xf numFmtId="0" fontId="3" fillId="4" borderId="9" xfId="0" applyNumberFormat="1" applyFont="1" applyFill="1" applyBorder="1" applyAlignment="1">
      <x:alignment horizontal="left" vertical="center" wrapText="1"/>
    </x:xf>
    <x:xf numFmtId="0" fontId="3" fillId="4" borderId="10" xfId="0" applyNumberFormat="1" applyFont="1" applyFill="1" applyBorder="1" applyAlignment="1">
      <x:alignment horizontal="left" vertical="center" wrapText="1"/>
    </x:xf>
    <x:xf numFmtId="0" fontId="3" fillId="4" borderId="8" xfId="0" applyNumberFormat="1" applyFont="1" applyFill="1" applyBorder="1" applyAlignment="1">
      <x:alignment horizontal="center" vertical="center" wrapText="1"/>
    </x:xf>
    <x:xf numFmtId="0" fontId="3" fillId="4" borderId="9" xfId="0" applyNumberFormat="1" applyFont="1" applyFill="1" applyBorder="1" applyAlignment="1">
      <x:alignment horizontal="center" vertical="center" wrapText="1"/>
    </x:xf>
    <x:xf numFmtId="0" fontId="3" fillId="4" borderId="10" xfId="0" applyNumberFormat="1" applyFont="1" applyFill="1" applyBorder="1" applyAlignment="1">
      <x:alignment horizontal="center" vertical="center" wrapText="1"/>
    </x:xf>
    <x:xf numFmtId="0" fontId="1" fillId="9" borderId="0" xfId="0" applyNumberFormat="1" applyFont="1" applyFill="1" applyBorder="1" applyAlignment="1">
      <x:alignment horizontal="left" vertical="center"/>
    </x:xf>
    <x:xf numFmtId="0" fontId="7" fillId="9" borderId="0" xfId="0" applyNumberFormat="1" applyFont="1" applyFill="1" applyBorder="1" applyAlignment="1">
      <x:alignment horizontal="left" vertical="center"/>
    </x:xf>
    <x:xf numFmtId="0" fontId="7" fillId="9" borderId="11" xfId="0" applyNumberFormat="1" applyFont="1" applyFill="1" applyBorder="1" applyAlignment="1">
      <x:alignment horizontal="left" vertical="center"/>
    </x:xf>
    <x:xf numFmtId="0" fontId="7" fillId="9" borderId="12" xfId="0" applyNumberFormat="1" applyFont="1" applyFill="1" applyBorder="1" applyAlignment="1">
      <x:alignment horizontal="left" vertical="center"/>
    </x:xf>
    <x:xf numFmtId="0" fontId="7" fillId="9" borderId="13" xfId="0" applyNumberFormat="1" applyFont="1" applyFill="1" applyBorder="1" applyAlignment="1">
      <x:alignment horizontal="left" vertical="center"/>
    </x:xf>
    <x:xf numFmtId="0" fontId="7" fillId="9" borderId="14" xfId="0" applyNumberFormat="1" applyFont="1" applyFill="1" applyBorder="1" applyAlignment="1">
      <x:alignment horizontal="left" vertical="center"/>
    </x:xf>
    <x:xf numFmtId="0" fontId="7" fillId="9" borderId="15" xfId="0" applyNumberFormat="1" applyFont="1" applyFill="1" applyBorder="1" applyAlignment="1">
      <x:alignment horizontal="left" vertical="center"/>
    </x:xf>
    <x:xf numFmtId="0" fontId="7" fillId="9" borderId="16" xfId="0" applyNumberFormat="1" applyFont="1" applyFill="1" applyBorder="1" applyAlignment="1">
      <x:alignment horizontal="left" vertical="center"/>
    </x:xf>
    <x:xf numFmtId="0" fontId="7" fillId="9" borderId="17" xfId="0" applyNumberFormat="1" applyFont="1" applyFill="1" applyBorder="1" applyAlignment="1">
      <x:alignment horizontal="left" vertical="center"/>
    </x:xf>
    <x:xf numFmtId="0" fontId="7" fillId="9" borderId="18" xfId="0" applyNumberFormat="1" applyFont="1" applyFill="1" applyBorder="1" applyAlignment="1">
      <x:alignment horizontal="left" vertical="center"/>
    </x:xf>
    <x:xf numFmtId="0" fontId="7" fillId="9" borderId="11" xfId="0" applyNumberFormat="1" applyFont="1" applyFill="1" applyBorder="1" applyAlignment="1">
      <x:alignment horizontal="left" vertical="center" wrapText="1"/>
    </x:xf>
    <x:xf numFmtId="0" fontId="7" fillId="9" borderId="12" xfId="0" applyNumberFormat="1" applyFont="1" applyFill="1" applyBorder="1" applyAlignment="1">
      <x:alignment horizontal="left" vertical="center" wrapText="1"/>
    </x:xf>
    <x:xf numFmtId="0" fontId="7" fillId="9" borderId="13" xfId="0" applyNumberFormat="1" applyFont="1" applyFill="1" applyBorder="1" applyAlignment="1">
      <x:alignment horizontal="left" vertical="center" wrapText="1"/>
    </x:xf>
    <x:xf numFmtId="0" fontId="7" fillId="9" borderId="14" xfId="0" applyNumberFormat="1" applyFont="1" applyFill="1" applyBorder="1" applyAlignment="1">
      <x:alignment horizontal="left" vertical="center" wrapText="1"/>
    </x:xf>
    <x:xf numFmtId="0" fontId="7" fillId="9" borderId="0" xfId="0" applyNumberFormat="1" applyFont="1" applyFill="1" applyBorder="1" applyAlignment="1">
      <x:alignment horizontal="left" vertical="center" wrapText="1"/>
    </x:xf>
    <x:xf numFmtId="0" fontId="7" fillId="9" borderId="15" xfId="0" applyNumberFormat="1" applyFont="1" applyFill="1" applyBorder="1" applyAlignment="1">
      <x:alignment horizontal="left" vertical="center" wrapText="1"/>
    </x:xf>
    <x:xf numFmtId="0" fontId="7" fillId="9" borderId="16" xfId="0" applyNumberFormat="1" applyFont="1" applyFill="1" applyBorder="1" applyAlignment="1">
      <x:alignment horizontal="left" vertical="center" wrapText="1"/>
    </x:xf>
    <x:xf numFmtId="0" fontId="7" fillId="9" borderId="17" xfId="0" applyNumberFormat="1" applyFont="1" applyFill="1" applyBorder="1" applyAlignment="1">
      <x:alignment horizontal="left" vertical="center" wrapText="1"/>
    </x:xf>
    <x:xf numFmtId="0" fontId="7" fillId="9" borderId="18" xfId="0" applyNumberFormat="1" applyFont="1" applyFill="1" applyBorder="1" applyAlignment="1">
      <x:alignment horizontal="left" vertical="center" wrapText="1"/>
    </x:xf>
    <x:xf numFmtId="0" fontId="1" fillId="10" borderId="0" xfId="0" applyNumberFormat="1" applyFont="1" applyFill="1" applyBorder="1" applyAlignment="1">
      <x:alignment horizontal="left" vertical="center"/>
    </x:xf>
    <x:xf numFmtId="0" fontId="1" fillId="10" borderId="5" xfId="0" applyNumberFormat="1" applyFont="1" applyFill="1" applyBorder="1" applyAlignment="1">
      <x:alignment horizontal="left" vertical="center"/>
    </x:xf>
    <x:xf numFmtId="0" fontId="1" fillId="10" borderId="6" xfId="0" applyNumberFormat="1" applyFont="1" applyFill="1" applyBorder="1" applyAlignment="1">
      <x:alignment horizontal="left" vertical="center"/>
    </x:xf>
    <x:xf numFmtId="0" fontId="1" fillId="10" borderId="7" xfId="0" applyNumberFormat="1" applyFont="1" applyFill="1" applyBorder="1" applyAlignment="1">
      <x:alignment horizontal="left" vertical="center"/>
    </x:xf>
    <x:xf numFmtId="202" fontId="1" fillId="8" borderId="5" xfId="0" applyNumberFormat="1" applyFont="1" applyFill="1" applyBorder="1" applyAlignment="1">
      <x:alignment horizontal="left" vertical="center"/>
    </x:xf>
    <x:xf numFmtId="202" fontId="1" fillId="8" borderId="6" xfId="0" applyNumberFormat="1" applyFont="1" applyFill="1" applyBorder="1" applyAlignment="1">
      <x:alignment horizontal="left" vertical="center"/>
    </x:xf>
    <x:xf numFmtId="202" fontId="1" fillId="8" borderId="7" xfId="0" applyNumberFormat="1" applyFont="1" applyFill="1" applyBorder="1" applyAlignment="1">
      <x:alignment horizontal="left" vertical="center"/>
    </x:xf>
    <x:xf numFmtId="200" fontId="1" fillId="8" borderId="5" xfId="0" applyNumberFormat="1" applyFont="1" applyFill="1" applyBorder="1" applyAlignment="1">
      <x:alignment horizontal="left" vertical="center"/>
    </x:xf>
    <x:xf numFmtId="200" fontId="1" fillId="8" borderId="7" xfId="0" applyNumberFormat="1" applyFont="1" applyFill="1" applyBorder="1" applyAlignment="1">
      <x:alignment horizontal="left" vertical="center"/>
    </x:xf>
    <x:xf numFmtId="201" fontId="1" fillId="10" borderId="5" xfId="0" applyNumberFormat="1" applyFont="1" applyFill="1" applyBorder="1" applyAlignment="1">
      <x:alignment horizontal="left" vertical="center"/>
    </x:xf>
    <x:xf numFmtId="201" fontId="1" fillId="10" borderId="6" xfId="0" applyNumberFormat="1" applyFont="1" applyFill="1" applyBorder="1" applyAlignment="1">
      <x:alignment horizontal="left" vertical="center"/>
    </x:xf>
    <x:xf numFmtId="201" fontId="1" fillId="10" borderId="7" xfId="0" applyNumberFormat="1" applyFont="1" applyFill="1" applyBorder="1" applyAlignment="1">
      <x:alignment horizontal="left" vertical="center"/>
    </x:xf>
    <x:xf numFmtId="203" fontId="1" fillId="10" borderId="5" xfId="0" applyNumberFormat="1" applyFont="1" applyFill="1" applyBorder="1" applyAlignment="1">
      <x:alignment horizontal="left" vertical="center"/>
    </x:xf>
    <x:xf numFmtId="203" fontId="1" fillId="10" borderId="6" xfId="0" applyNumberFormat="1" applyFont="1" applyFill="1" applyBorder="1" applyAlignment="1">
      <x:alignment horizontal="left" vertical="center"/>
    </x:xf>
    <x:xf numFmtId="203" fontId="1" fillId="10" borderId="7" xfId="0" applyNumberFormat="1" applyFont="1" applyFill="1" applyBorder="1" applyAlignment="1">
      <x:alignment horizontal="left" vertical="center"/>
    </x:xf>
    <x:xf numFmtId="204" fontId="1" fillId="8" borderId="5" xfId="0" applyNumberFormat="1" applyFont="1" applyFill="1" applyBorder="1" applyAlignment="1">
      <x:alignment horizontal="left" vertical="center"/>
    </x:xf>
    <x:xf numFmtId="204" fontId="1" fillId="8" borderId="6" xfId="0" applyNumberFormat="1" applyFont="1" applyFill="1" applyBorder="1" applyAlignment="1">
      <x:alignment horizontal="left" vertical="center"/>
    </x:xf>
    <x:xf numFmtId="204" fontId="1" fillId="8" borderId="7" xfId="0" applyNumberFormat="1" applyFont="1" applyFill="1" applyBorder="1" applyAlignment="1">
      <x:alignment horizontal="left" vertical="center"/>
    </x:xf>
    <x:xf numFmtId="205" fontId="1" fillId="8" borderId="5" xfId="0" applyNumberFormat="1" applyFont="1" applyFill="1" applyBorder="1" applyAlignment="1">
      <x:alignment horizontal="left" vertical="center"/>
    </x:xf>
    <x:xf numFmtId="205" fontId="1" fillId="8" borderId="6" xfId="0" applyNumberFormat="1" applyFont="1" applyFill="1" applyBorder="1" applyAlignment="1">
      <x:alignment horizontal="left" vertical="center"/>
    </x:xf>
    <x:xf numFmtId="205" fontId="1" fillId="8" borderId="7" xfId="0" applyNumberFormat="1" applyFont="1" applyFill="1" applyBorder="1" applyAlignment="1">
      <x:alignment horizontal="left" vertical="center"/>
    </x:xf>
    <x:xf numFmtId="0" fontId="0" fillId="8" borderId="0" xfId="0" applyNumberFormat="1" applyFont="1" applyFill="1" applyBorder="1"/>
    <x:xf numFmtId="0" fontId="1" fillId="8" borderId="0" xfId="0" applyNumberFormat="1" applyFont="1" applyFill="1" applyBorder="1"/>
    <x:xf numFmtId="0" fontId="1" fillId="8" borderId="6" xfId="0" applyNumberFormat="1" applyFont="1" applyFill="1" applyBorder="1"/>
    <x:xf numFmtId="0" fontId="1" fillId="8" borderId="7" xfId="0" applyNumberFormat="1" applyFont="1" applyFill="1" applyBorder="1"/>
    <x:xf numFmtId="0" fontId="0" fillId="10" borderId="0" xfId="0" applyNumberFormat="1" applyFont="1" applyFill="1" applyBorder="1"/>
    <x:xf numFmtId="0" fontId="1" fillId="10" borderId="0" xfId="0" applyNumberFormat="1" applyFont="1" applyFill="1" applyBorder="1"/>
    <x:xf numFmtId="0" fontId="1" fillId="10" borderId="6" xfId="0" applyNumberFormat="1" applyFont="1" applyFill="1" applyBorder="1"/>
    <x:xf numFmtId="0" fontId="1" fillId="10" borderId="7" xfId="0" applyNumberFormat="1" applyFont="1" applyFill="1" applyBorder="1"/>
    <x:xf numFmtId="206" fontId="1" fillId="8" borderId="5" xfId="0" applyNumberFormat="1" applyFont="1" applyFill="1" applyBorder="1" applyAlignment="1">
      <x:alignment horizontal="left" vertical="center"/>
    </x:xf>
    <x:xf numFmtId="206" fontId="1" fillId="8" borderId="6" xfId="0" applyNumberFormat="1" applyFont="1" applyFill="1" applyBorder="1" applyAlignment="1">
      <x:alignment horizontal="left" vertical="center"/>
    </x:xf>
    <x:xf numFmtId="206" fontId="1" fillId="8" borderId="6" xfId="0" applyNumberFormat="1" applyFont="1" applyFill="1" applyBorder="1"/>
    <x:xf numFmtId="206" fontId="1" fillId="8" borderId="7" xfId="0" applyNumberFormat="1" applyFont="1" applyFill="1" applyBorder="1"/>
    <x:xf numFmtId="201" fontId="1" fillId="10" borderId="6" xfId="0" applyNumberFormat="1" applyFont="1" applyFill="1" applyBorder="1"/>
    <x:xf numFmtId="201" fontId="1" fillId="10" borderId="7" xfId="0" applyNumberFormat="1" applyFont="1" applyFill="1" applyBorder="1"/>
    <x:xf numFmtId="204" fontId="1" fillId="10" borderId="5" xfId="0" applyNumberFormat="1" applyFont="1" applyFill="1" applyBorder="1" applyAlignment="1">
      <x:alignment horizontal="left" vertical="center"/>
    </x:xf>
    <x:xf numFmtId="204" fontId="1" fillId="10" borderId="6" xfId="0" applyNumberFormat="1" applyFont="1" applyFill="1" applyBorder="1" applyAlignment="1">
      <x:alignment horizontal="left" vertical="center"/>
    </x:xf>
    <x:xf numFmtId="204" fontId="1" fillId="10" borderId="7" xfId="0" applyNumberFormat="1" applyFont="1" applyFill="1" applyBorder="1" applyAlignment="1">
      <x:alignment horizontal="left" vertical="center"/>
    </x:xf>
    <x:xf numFmtId="205" fontId="1" fillId="10" borderId="5" xfId="0" applyNumberFormat="1" applyFont="1" applyFill="1" applyBorder="1" applyAlignment="1">
      <x:alignment horizontal="left" vertical="center"/>
    </x:xf>
    <x:xf numFmtId="205" fontId="1" fillId="10" borderId="6" xfId="0" applyNumberFormat="1" applyFont="1" applyFill="1" applyBorder="1" applyAlignment="1">
      <x:alignment horizontal="left" vertical="center"/>
    </x:xf>
    <x:xf numFmtId="205" fontId="1" fillId="10" borderId="7" xfId="0" applyNumberFormat="1" applyFont="1" applyFill="1" applyBorder="1" applyAlignment="1">
      <x:alignment horizontal="left" vertical="center"/>
    </x:xf>
    <x:xf numFmtId="206" fontId="1" fillId="8" borderId="7" xfId="0" applyNumberFormat="1" applyFont="1" applyFill="1" applyBorder="1" applyAlignment="1">
      <x:alignment horizontal="left" vertical="center"/>
    </x:xf>
    <x:xf numFmtId="0" fontId="8" fillId="5" borderId="0" xfId="0" applyNumberFormat="1" applyFont="1" applyFill="1" applyBorder="1" applyAlignment="1">
      <x:alignment horizontal="left" vertical="center"/>
    </x:xf>
    <x:xf numFmtId="0" fontId="8" fillId="5" borderId="19" xfId="0" applyNumberFormat="1" applyFont="1" applyFill="1" applyBorder="1" applyAlignment="1">
      <x:alignment horizontal="left" vertical="center"/>
    </x:xf>
    <x:xf numFmtId="0" fontId="8" fillId="5" borderId="19" xfId="0" applyNumberFormat="1" applyFont="1" applyFill="1" applyBorder="1" applyAlignment="1">
      <x:alignment horizontal="center" vertical="center"/>
    </x:xf>
    <x:xf numFmtId="0" fontId="9" fillId="2" borderId="0" xfId="0" applyNumberFormat="1" applyFont="1" applyFill="1" applyBorder="1" applyAlignment="1">
      <x:alignment horizontal="left" vertical="center"/>
    </x:xf>
    <x:xf numFmtId="205" fontId="9" fillId="2" borderId="0" xfId="0" applyNumberFormat="1" applyFont="1" applyFill="1" applyBorder="1" applyAlignment="1">
      <x:alignment horizontal="left" vertical="center"/>
    </x:xf>
    <x:xf numFmtId="205" fontId="9" fillId="2" borderId="0" xfId="0" applyNumberFormat="1" applyFont="1" applyFill="1" applyBorder="1" applyAlignment="1">
      <x:alignment horizontal="center" vertical="center"/>
    </x:xf>
    <x:xf numFmtId="0" fontId="8" fillId="5" borderId="20" xfId="0" applyNumberFormat="1" applyFont="1" applyFill="1" applyBorder="1" applyAlignment="1">
      <x:alignment horizontal="left" vertical="center"/>
    </x:xf>
    <x:xf numFmtId="0" fontId="8" fillId="5" borderId="20" xfId="0" applyNumberFormat="1" applyFont="1" applyFill="1" applyBorder="1" applyAlignment="1">
      <x:alignment horizontal="center" vertical="center"/>
    </x:xf>
    <x:xf numFmtId="0" fontId="8" fillId="5" borderId="21" xfId="0" applyNumberFormat="1" applyFont="1" applyFill="1" applyBorder="1" applyAlignment="1">
      <x:alignment horizontal="left" vertical="center"/>
    </x:xf>
    <x:xf numFmtId="0" fontId="8" fillId="5" borderId="21" xfId="0" applyNumberFormat="1" applyFont="1" applyFill="1" applyBorder="1" applyAlignment="1">
      <x:alignment horizontal="center" vertical="center"/>
    </x:xf>
    <x:xf numFmtId="202" fontId="9" fillId="2" borderId="0" xfId="0" applyNumberFormat="1" applyFont="1" applyFill="1" applyBorder="1" applyAlignment="1">
      <x:alignment horizontal="left" vertical="center"/>
    </x:xf>
    <x:xf numFmtId="202" fontId="9" fillId="2" borderId="0" xfId="0" applyNumberFormat="1" applyFont="1" applyFill="1" applyBorder="1" applyAlignment="1">
      <x:alignment horizontal="center" vertical="center"/>
    </x:xf>
    <x:xf numFmtId="0" fontId="8" fillId="5" borderId="22" xfId="0" applyNumberFormat="1" applyFont="1" applyFill="1" applyBorder="1" applyAlignment="1">
      <x:alignment horizontal="left" vertical="center"/>
    </x:xf>
    <x:xf numFmtId="0" fontId="8" fillId="5" borderId="22" xfId="0" applyNumberFormat="1" applyFont="1" applyFill="1" applyBorder="1" applyAlignment="1">
      <x:alignment horizontal="center" vertical="center"/>
    </x:xf>
    <x:xf numFmtId="200" fontId="1" fillId="10" borderId="5" xfId="0" applyNumberFormat="1" applyFont="1" applyFill="1" applyBorder="1" applyAlignment="1">
      <x:alignment horizontal="left" vertical="center"/>
    </x:xf>
    <x:xf numFmtId="200" fontId="1" fillId="10" borderId="6" xfId="0" applyNumberFormat="1" applyFont="1" applyFill="1" applyBorder="1" applyAlignment="1">
      <x:alignment horizontal="left" vertical="center"/>
    </x:xf>
    <x:xf numFmtId="200" fontId="1" fillId="10" borderId="7" xfId="0" applyNumberFormat="1" applyFont="1" applyFill="1" applyBorder="1" applyAlignment="1">
      <x:alignment horizontal="left" vertical="center"/>
    </x:xf>
    <x:xf numFmtId="0" fontId="1" fillId="11" borderId="0" xfId="0" applyNumberFormat="1" applyFont="1" applyFill="1" applyBorder="1" applyAlignment="1">
      <x:alignment horizontal="left" vertical="center"/>
    </x:xf>
    <x:xf numFmtId="0" fontId="10" fillId="11" borderId="0" xfId="0" applyNumberFormat="1" applyFont="1" applyFill="1" applyBorder="1" applyAlignment="1">
      <x:alignment horizontal="left" vertical="center"/>
    </x:xf>
    <x:xf numFmtId="0" fontId="10" fillId="11" borderId="23" xfId="0" applyNumberFormat="1" applyFont="1" applyFill="1" applyBorder="1" applyAlignment="1">
      <x:alignment horizontal="left" vertical="center"/>
    </x:xf>
    <x:xf numFmtId="0" fontId="10" fillId="11" borderId="24" xfId="0" applyNumberFormat="1" applyFont="1" applyFill="1" applyBorder="1" applyAlignment="1">
      <x:alignment horizontal="left" vertical="center"/>
    </x:xf>
    <x:xf numFmtId="0" fontId="10" fillId="11" borderId="25" xfId="0" applyNumberFormat="1" applyFont="1" applyFill="1" applyBorder="1" applyAlignment="1">
      <x:alignment horizontal="left" vertical="center"/>
    </x:xf>
    <x:xf numFmtId="0" fontId="10" fillId="11" borderId="26" xfId="0" applyNumberFormat="1" applyFont="1" applyFill="1" applyBorder="1" applyAlignment="1">
      <x:alignment horizontal="left" vertical="center"/>
    </x:xf>
    <x:xf numFmtId="0" fontId="10" fillId="11" borderId="27" xfId="0" applyNumberFormat="1" applyFont="1" applyFill="1" applyBorder="1" applyAlignment="1">
      <x:alignment horizontal="left" vertical="center"/>
    </x:xf>
    <x:xf numFmtId="0" fontId="10" fillId="11" borderId="28" xfId="0" applyNumberFormat="1" applyFont="1" applyFill="1" applyBorder="1" applyAlignment="1">
      <x:alignment horizontal="left" vertical="center"/>
    </x:xf>
    <x:xf numFmtId="0" fontId="10" fillId="11" borderId="29" xfId="0" applyNumberFormat="1" applyFont="1" applyFill="1" applyBorder="1" applyAlignment="1">
      <x:alignment horizontal="left" vertical="center"/>
    </x:xf>
    <x:xf numFmtId="0" fontId="10" fillId="11" borderId="30" xfId="0" applyNumberFormat="1" applyFont="1" applyFill="1" applyBorder="1" applyAlignment="1">
      <x:alignment horizontal="left" vertical="center"/>
    </x:xf>
    <x:xf numFmtId="0" fontId="10" fillId="11" borderId="23" xfId="0" applyNumberFormat="1" applyFont="1" applyFill="1" applyBorder="1" applyAlignment="1">
      <x:alignment horizontal="left" vertical="center" wrapText="1"/>
    </x:xf>
    <x:xf numFmtId="0" fontId="10" fillId="11" borderId="24" xfId="0" applyNumberFormat="1" applyFont="1" applyFill="1" applyBorder="1" applyAlignment="1">
      <x:alignment horizontal="left" vertical="center" wrapText="1"/>
    </x:xf>
    <x:xf numFmtId="0" fontId="10" fillId="11" borderId="25" xfId="0" applyNumberFormat="1" applyFont="1" applyFill="1" applyBorder="1" applyAlignment="1">
      <x:alignment horizontal="left" vertical="center" wrapText="1"/>
    </x:xf>
    <x:xf numFmtId="0" fontId="10" fillId="11" borderId="26" xfId="0" applyNumberFormat="1" applyFont="1" applyFill="1" applyBorder="1" applyAlignment="1">
      <x:alignment horizontal="left" vertical="center" wrapText="1"/>
    </x:xf>
    <x:xf numFmtId="0" fontId="10" fillId="11" borderId="0" xfId="0" applyNumberFormat="1" applyFont="1" applyFill="1" applyBorder="1" applyAlignment="1">
      <x:alignment horizontal="left" vertical="center" wrapText="1"/>
    </x:xf>
    <x:xf numFmtId="0" fontId="10" fillId="11" borderId="27" xfId="0" applyNumberFormat="1" applyFont="1" applyFill="1" applyBorder="1" applyAlignment="1">
      <x:alignment horizontal="left" vertical="center" wrapText="1"/>
    </x:xf>
    <x:xf numFmtId="0" fontId="10" fillId="11" borderId="28" xfId="0" applyNumberFormat="1" applyFont="1" applyFill="1" applyBorder="1" applyAlignment="1">
      <x:alignment horizontal="left" vertical="center" wrapText="1"/>
    </x:xf>
    <x:xf numFmtId="0" fontId="10" fillId="11" borderId="29" xfId="0" applyNumberFormat="1" applyFont="1" applyFill="1" applyBorder="1" applyAlignment="1">
      <x:alignment horizontal="left" vertical="center" wrapText="1"/>
    </x:xf>
    <x:xf numFmtId="0" fontId="10" fillId="11" borderId="30" xfId="0" applyNumberFormat="1" applyFont="1" applyFill="1" applyBorder="1" applyAlignment="1">
      <x:alignment horizontal="left" vertical="center" wrapText="1"/>
    </x:xf>
    <x:xf numFmtId="0" fontId="1" fillId="12" borderId="0" xfId="0" applyNumberFormat="1" applyFont="1" applyFill="1" applyBorder="1" applyAlignment="1">
      <x:alignment horizontal="left" vertical="center"/>
    </x:xf>
    <x:xf numFmtId="0" fontId="10" fillId="12" borderId="0" xfId="0" applyNumberFormat="1" applyFont="1" applyFill="1" applyBorder="1" applyAlignment="1">
      <x:alignment horizontal="left" vertical="center"/>
    </x:xf>
    <x:xf numFmtId="0" fontId="10" fillId="12" borderId="23" xfId="0" applyNumberFormat="1" applyFont="1" applyFill="1" applyBorder="1" applyAlignment="1">
      <x:alignment horizontal="left" vertical="center"/>
    </x:xf>
    <x:xf numFmtId="0" fontId="10" fillId="12" borderId="24" xfId="0" applyNumberFormat="1" applyFont="1" applyFill="1" applyBorder="1" applyAlignment="1">
      <x:alignment horizontal="left" vertical="center"/>
    </x:xf>
    <x:xf numFmtId="0" fontId="10" fillId="12" borderId="25" xfId="0" applyNumberFormat="1" applyFont="1" applyFill="1" applyBorder="1" applyAlignment="1">
      <x:alignment horizontal="left" vertical="center"/>
    </x:xf>
    <x:xf numFmtId="0" fontId="10" fillId="12" borderId="26" xfId="0" applyNumberFormat="1" applyFont="1" applyFill="1" applyBorder="1" applyAlignment="1">
      <x:alignment horizontal="left" vertical="center"/>
    </x:xf>
    <x:xf numFmtId="0" fontId="10" fillId="12" borderId="27" xfId="0" applyNumberFormat="1" applyFont="1" applyFill="1" applyBorder="1" applyAlignment="1">
      <x:alignment horizontal="left" vertical="center"/>
    </x:xf>
    <x:xf numFmtId="0" fontId="10" fillId="12" borderId="28" xfId="0" applyNumberFormat="1" applyFont="1" applyFill="1" applyBorder="1" applyAlignment="1">
      <x:alignment horizontal="left" vertical="center"/>
    </x:xf>
    <x:xf numFmtId="0" fontId="10" fillId="12" borderId="29" xfId="0" applyNumberFormat="1" applyFont="1" applyFill="1" applyBorder="1" applyAlignment="1">
      <x:alignment horizontal="left" vertical="center"/>
    </x:xf>
    <x:xf numFmtId="0" fontId="10" fillId="12" borderId="30" xfId="0" applyNumberFormat="1" applyFont="1" applyFill="1" applyBorder="1" applyAlignment="1">
      <x:alignment horizontal="left" vertical="center"/>
    </x:xf>
    <x:xf numFmtId="0" fontId="10" fillId="12" borderId="23" xfId="0" applyNumberFormat="1" applyFont="1" applyFill="1" applyBorder="1" applyAlignment="1">
      <x:alignment horizontal="left" vertical="center" wrapText="1"/>
    </x:xf>
    <x:xf numFmtId="0" fontId="10" fillId="12" borderId="24" xfId="0" applyNumberFormat="1" applyFont="1" applyFill="1" applyBorder="1" applyAlignment="1">
      <x:alignment horizontal="left" vertical="center" wrapText="1"/>
    </x:xf>
    <x:xf numFmtId="0" fontId="10" fillId="12" borderId="25" xfId="0" applyNumberFormat="1" applyFont="1" applyFill="1" applyBorder="1" applyAlignment="1">
      <x:alignment horizontal="left" vertical="center" wrapText="1"/>
    </x:xf>
    <x:xf numFmtId="0" fontId="10" fillId="12" borderId="26" xfId="0" applyNumberFormat="1" applyFont="1" applyFill="1" applyBorder="1" applyAlignment="1">
      <x:alignment horizontal="left" vertical="center" wrapText="1"/>
    </x:xf>
    <x:xf numFmtId="0" fontId="10" fillId="12" borderId="0" xfId="0" applyNumberFormat="1" applyFont="1" applyFill="1" applyBorder="1" applyAlignment="1">
      <x:alignment horizontal="left" vertical="center" wrapText="1"/>
    </x:xf>
    <x:xf numFmtId="0" fontId="10" fillId="12" borderId="27" xfId="0" applyNumberFormat="1" applyFont="1" applyFill="1" applyBorder="1" applyAlignment="1">
      <x:alignment horizontal="left" vertical="center" wrapText="1"/>
    </x:xf>
    <x:xf numFmtId="0" fontId="10" fillId="12" borderId="28" xfId="0" applyNumberFormat="1" applyFont="1" applyFill="1" applyBorder="1" applyAlignment="1">
      <x:alignment horizontal="left" vertical="center" wrapText="1"/>
    </x:xf>
    <x:xf numFmtId="0" fontId="10" fillId="12" borderId="29" xfId="0" applyNumberFormat="1" applyFont="1" applyFill="1" applyBorder="1" applyAlignment="1">
      <x:alignment horizontal="left" vertical="center" wrapText="1"/>
    </x:xf>
    <x:xf numFmtId="0" fontId="10" fillId="12" borderId="30" xfId="0" applyNumberFormat="1" applyFont="1" applyFill="1" applyBorder="1" applyAlignment="1">
      <x:alignment horizontal="left" vertical="center" wrapText="1"/>
    </x:xf>
    <x:xf numFmtId="0" fontId="10" fillId="9" borderId="0" xfId="0" applyNumberFormat="1" applyFont="1" applyFill="1" applyBorder="1" applyAlignment="1">
      <x:alignment horizontal="left" vertical="center"/>
    </x:xf>
    <x:xf numFmtId="0" fontId="10" fillId="9" borderId="23" xfId="0" applyNumberFormat="1" applyFont="1" applyFill="1" applyBorder="1" applyAlignment="1">
      <x:alignment horizontal="left" vertical="center"/>
    </x:xf>
    <x:xf numFmtId="0" fontId="10" fillId="9" borderId="24" xfId="0" applyNumberFormat="1" applyFont="1" applyFill="1" applyBorder="1" applyAlignment="1">
      <x:alignment horizontal="left" vertical="center"/>
    </x:xf>
    <x:xf numFmtId="0" fontId="10" fillId="9" borderId="25" xfId="0" applyNumberFormat="1" applyFont="1" applyFill="1" applyBorder="1" applyAlignment="1">
      <x:alignment horizontal="left" vertical="center"/>
    </x:xf>
    <x:xf numFmtId="0" fontId="10" fillId="9" borderId="26" xfId="0" applyNumberFormat="1" applyFont="1" applyFill="1" applyBorder="1" applyAlignment="1">
      <x:alignment horizontal="left" vertical="center"/>
    </x:xf>
    <x:xf numFmtId="0" fontId="10" fillId="9" borderId="27" xfId="0" applyNumberFormat="1" applyFont="1" applyFill="1" applyBorder="1" applyAlignment="1">
      <x:alignment horizontal="left" vertical="center"/>
    </x:xf>
    <x:xf numFmtId="0" fontId="10" fillId="9" borderId="28" xfId="0" applyNumberFormat="1" applyFont="1" applyFill="1" applyBorder="1" applyAlignment="1">
      <x:alignment horizontal="left" vertical="center"/>
    </x:xf>
    <x:xf numFmtId="0" fontId="10" fillId="9" borderId="29" xfId="0" applyNumberFormat="1" applyFont="1" applyFill="1" applyBorder="1" applyAlignment="1">
      <x:alignment horizontal="left" vertical="center"/>
    </x:xf>
    <x:xf numFmtId="0" fontId="10" fillId="9" borderId="30" xfId="0" applyNumberFormat="1" applyFont="1" applyFill="1" applyBorder="1" applyAlignment="1">
      <x:alignment horizontal="left" vertical="center"/>
    </x:xf>
    <x:xf numFmtId="0" fontId="10" fillId="9" borderId="23" xfId="0" applyNumberFormat="1" applyFont="1" applyFill="1" applyBorder="1" applyAlignment="1">
      <x:alignment horizontal="left" vertical="center" wrapText="1"/>
    </x:xf>
    <x:xf numFmtId="0" fontId="10" fillId="9" borderId="24" xfId="0" applyNumberFormat="1" applyFont="1" applyFill="1" applyBorder="1" applyAlignment="1">
      <x:alignment horizontal="left" vertical="center" wrapText="1"/>
    </x:xf>
    <x:xf numFmtId="0" fontId="10" fillId="9" borderId="25" xfId="0" applyNumberFormat="1" applyFont="1" applyFill="1" applyBorder="1" applyAlignment="1">
      <x:alignment horizontal="left" vertical="center" wrapText="1"/>
    </x:xf>
    <x:xf numFmtId="0" fontId="10" fillId="9" borderId="26" xfId="0" applyNumberFormat="1" applyFont="1" applyFill="1" applyBorder="1" applyAlignment="1">
      <x:alignment horizontal="left" vertical="center" wrapText="1"/>
    </x:xf>
    <x:xf numFmtId="0" fontId="10" fillId="9" borderId="0" xfId="0" applyNumberFormat="1" applyFont="1" applyFill="1" applyBorder="1" applyAlignment="1">
      <x:alignment horizontal="left" vertical="center" wrapText="1"/>
    </x:xf>
    <x:xf numFmtId="0" fontId="10" fillId="9" borderId="27" xfId="0" applyNumberFormat="1" applyFont="1" applyFill="1" applyBorder="1" applyAlignment="1">
      <x:alignment horizontal="left" vertical="center" wrapText="1"/>
    </x:xf>
    <x:xf numFmtId="0" fontId="10" fillId="9" borderId="28" xfId="0" applyNumberFormat="1" applyFont="1" applyFill="1" applyBorder="1" applyAlignment="1">
      <x:alignment horizontal="left" vertical="center" wrapText="1"/>
    </x:xf>
    <x:xf numFmtId="0" fontId="10" fillId="9" borderId="29" xfId="0" applyNumberFormat="1" applyFont="1" applyFill="1" applyBorder="1" applyAlignment="1">
      <x:alignment horizontal="left" vertical="center" wrapText="1"/>
    </x:xf>
    <x:xf numFmtId="0" fontId="10" fillId="9" borderId="30" xfId="0" applyNumberFormat="1" applyFont="1" applyFill="1" applyBorder="1" applyAlignment="1">
      <x:alignment horizontal="left" vertical="center" wrapText="1"/>
    </x:xf>
    <x:xf numFmtId="0" fontId="1" fillId="13" borderId="0" xfId="0" applyNumberFormat="1" applyFont="1" applyFill="1" applyBorder="1" applyAlignment="1">
      <x:alignment horizontal="left" vertical="center"/>
    </x:xf>
    <x:xf numFmtId="0" fontId="11" fillId="13" borderId="0" xfId="0" applyNumberFormat="1" applyFont="1" applyFill="1" applyBorder="1" applyAlignment="1">
      <x:alignment horizontal="left" vertical="center"/>
    </x:xf>
    <x:xf numFmtId="0" fontId="11" fillId="13" borderId="23" xfId="0" applyNumberFormat="1" applyFont="1" applyFill="1" applyBorder="1" applyAlignment="1">
      <x:alignment horizontal="left" vertical="center"/>
    </x:xf>
    <x:xf numFmtId="0" fontId="11" fillId="13" borderId="24" xfId="0" applyNumberFormat="1" applyFont="1" applyFill="1" applyBorder="1" applyAlignment="1">
      <x:alignment horizontal="left" vertical="center"/>
    </x:xf>
    <x:xf numFmtId="0" fontId="11" fillId="13" borderId="25" xfId="0" applyNumberFormat="1" applyFont="1" applyFill="1" applyBorder="1" applyAlignment="1">
      <x:alignment horizontal="left" vertical="center"/>
    </x:xf>
    <x:xf numFmtId="0" fontId="11" fillId="13" borderId="26" xfId="0" applyNumberFormat="1" applyFont="1" applyFill="1" applyBorder="1" applyAlignment="1">
      <x:alignment horizontal="left" vertical="center"/>
    </x:xf>
    <x:xf numFmtId="0" fontId="11" fillId="13" borderId="27" xfId="0" applyNumberFormat="1" applyFont="1" applyFill="1" applyBorder="1" applyAlignment="1">
      <x:alignment horizontal="left" vertical="center"/>
    </x:xf>
    <x:xf numFmtId="0" fontId="11" fillId="13" borderId="28" xfId="0" applyNumberFormat="1" applyFont="1" applyFill="1" applyBorder="1" applyAlignment="1">
      <x:alignment horizontal="left" vertical="center"/>
    </x:xf>
    <x:xf numFmtId="0" fontId="11" fillId="13" borderId="29" xfId="0" applyNumberFormat="1" applyFont="1" applyFill="1" applyBorder="1" applyAlignment="1">
      <x:alignment horizontal="left" vertical="center"/>
    </x:xf>
    <x:xf numFmtId="0" fontId="11" fillId="13" borderId="30" xfId="0" applyNumberFormat="1" applyFont="1" applyFill="1" applyBorder="1" applyAlignment="1">
      <x:alignment horizontal="left" vertical="center"/>
    </x:xf>
    <x:xf numFmtId="0" fontId="11" fillId="13" borderId="23" xfId="0" applyNumberFormat="1" applyFont="1" applyFill="1" applyBorder="1" applyAlignment="1">
      <x:alignment horizontal="left" vertical="center" wrapText="1"/>
    </x:xf>
    <x:xf numFmtId="0" fontId="11" fillId="13" borderId="24" xfId="0" applyNumberFormat="1" applyFont="1" applyFill="1" applyBorder="1" applyAlignment="1">
      <x:alignment horizontal="left" vertical="center" wrapText="1"/>
    </x:xf>
    <x:xf numFmtId="0" fontId="11" fillId="13" borderId="25" xfId="0" applyNumberFormat="1" applyFont="1" applyFill="1" applyBorder="1" applyAlignment="1">
      <x:alignment horizontal="left" vertical="center" wrapText="1"/>
    </x:xf>
    <x:xf numFmtId="0" fontId="11" fillId="13" borderId="26" xfId="0" applyNumberFormat="1" applyFont="1" applyFill="1" applyBorder="1" applyAlignment="1">
      <x:alignment horizontal="left" vertical="center" wrapText="1"/>
    </x:xf>
    <x:xf numFmtId="0" fontId="11" fillId="13" borderId="0" xfId="0" applyNumberFormat="1" applyFont="1" applyFill="1" applyBorder="1" applyAlignment="1">
      <x:alignment horizontal="left" vertical="center" wrapText="1"/>
    </x:xf>
    <x:xf numFmtId="0" fontId="11" fillId="13" borderId="27" xfId="0" applyNumberFormat="1" applyFont="1" applyFill="1" applyBorder="1" applyAlignment="1">
      <x:alignment horizontal="left" vertical="center" wrapText="1"/>
    </x:xf>
    <x:xf numFmtId="0" fontId="11" fillId="13" borderId="28" xfId="0" applyNumberFormat="1" applyFont="1" applyFill="1" applyBorder="1" applyAlignment="1">
      <x:alignment horizontal="left" vertical="center" wrapText="1"/>
    </x:xf>
    <x:xf numFmtId="0" fontId="11" fillId="13" borderId="29" xfId="0" applyNumberFormat="1" applyFont="1" applyFill="1" applyBorder="1" applyAlignment="1">
      <x:alignment horizontal="left" vertical="center" wrapText="1"/>
    </x:xf>
    <x:xf numFmtId="0" fontId="11" fillId="13" borderId="30" xfId="0" applyNumberFormat="1" applyFont="1" applyFill="1" applyBorder="1" applyAlignment="1">
      <x:alignment horizontal="left" vertical="center" wrapText="1"/>
    </x:xf>
    <x:xf numFmtId="0" fontId="12" fillId="10" borderId="0" xfId="0" applyNumberFormat="1" applyFont="1" applyFill="1" applyBorder="1" applyAlignment="1">
      <x:alignment horizontal="left" vertical="center"/>
    </x:xf>
    <x:xf numFmtId="0" fontId="12" fillId="10" borderId="0" xfId="0" applyNumberFormat="1" applyFont="1" applyFill="1" applyBorder="1" applyAlignment="1">
      <x:alignment horizontal="left" vertical="center" wrapText="1"/>
    </x:xf>
    <x:xf numFmtId="0" fontId="12" fillId="2" borderId="0" xfId="0" applyNumberFormat="1" applyFont="1" applyFill="1" applyBorder="1" applyAlignment="1">
      <x:alignment horizontal="left" vertical="center"/>
    </x:xf>
    <x:xf numFmtId="0" fontId="12" fillId="2" borderId="0" xfId="0" applyNumberFormat="1" applyFont="1" applyFill="1" applyBorder="1" applyAlignment="1">
      <x:alignment horizontal="left" vertical="center" wrapText="1"/>
    </x:xf>
    <x:xf numFmtId="0" fontId="5" fillId="5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19">
    <x:dxf>
      <x:font>
        <x:b/>
        <x:color rgb="FFB64B4B"/>
      </x:font>
      <x:fill>
        <x:patternFill patternType="solid">
          <x:bgColor rgb="FFF8E3E0"/>
        </x:patternFill>
      </x:fill>
    </x:dxf>
    <x:dxf>
      <x:font>
        <x:b/>
        <x:color rgb="FFC97D2D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8E3E0"/>
        </x:patternFill>
      </x:fill>
    </x:dxf>
    <x:dxf>
      <x:font>
        <x:b/>
        <x:color rgb="FFB64B4B"/>
      </x:font>
      <x:fill>
        <x:patternFill patternType="solid">
          <x:bgColor rgb="FFF8E3E0"/>
        </x:patternFill>
      </x:fill>
    </x:dxf>
    <x:dxf>
      <x:font>
        <x:b/>
        <x:color rgb="FFC97D2D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8E3E0"/>
        </x:patternFill>
      </x:fill>
    </x:dxf>
    <x:dxf>
      <x:font>
        <x:b/>
        <x:color rgb="FFB64B4B"/>
      </x:font>
      <x:fill>
        <x:patternFill patternType="solid">
          <x:bgColor rgb="FFF8E3E0"/>
        </x:patternFill>
      </x:fill>
    </x:dxf>
    <x:dxf>
      <x:font>
        <x:b/>
        <x:color rgb="FFC97D2D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8E3E0"/>
        </x:patternFill>
      </x:fill>
    </x:dxf>
    <x:dxf>
      <x:font>
        <x:b/>
        <x:color rgb="FFB64B4B"/>
      </x:font>
      <x:fill>
        <x:patternFill patternType="solid">
          <x:bgColor rgb="FFF8E3E0"/>
        </x:patternFill>
      </x:fill>
    </x:dxf>
    <x:dxf>
      <x:font>
        <x:b/>
        <x:color rgb="FFC97D2D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8E3E0"/>
        </x:patternFill>
      </x:fill>
    </x:dxf>
    <x:dxf>
      <x:font>
        <x:b/>
        <x:color rgb="FFB64B4B"/>
      </x:font>
      <x:fill>
        <x:patternFill patternType="solid">
          <x:bgColor rgb="FFF8E3E0"/>
        </x:patternFill>
      </x:fill>
    </x:dxf>
    <x:dxf>
      <x:font>
        <x:b/>
        <x:color rgb="FFB64B4B"/>
      </x:font>
      <x:fill>
        <x:patternFill patternType="solid">
          <x:bgColor rgb="FFF8E3E0"/>
        </x:patternFill>
      </x:fill>
    </x:dxf>
    <x:dxf>
      <x:font>
        <x:b/>
        <x:color rgb="FFC97D2D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8E3E0"/>
        </x:patternFill>
      </x:fill>
    </x:dxf>
    <x:dxf>
      <x:font>
        <x:b/>
        <x:color rgb="FFB64B4B"/>
      </x:font>
      <x:fill>
        <x:patternFill patternType="solid">
          <x:bgColor rgb="FFF8E3E0"/>
        </x:patternFill>
      </x:fill>
    </x:dxf>
    <x:dxf>
      <x:font>
        <x:b/>
        <x:color rgb="FFB64B4B"/>
      </x:font>
      <x:fill>
        <x:patternFill patternType="solid">
          <x:bgColor rgb="FFF8E3E0"/>
        </x:patternFill>
      </x:fill>
    </x:dxf>
    <x:dxf>
      <x:font>
        <x:b/>
        <x:color rgb="FFB64B4B"/>
      </x:font>
      <x:fill>
        <x:patternFill patternType="solid">
          <x:bgColor rgb="FFF8E3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cf81fe10c743bd" /><Relationship Type="http://schemas.openxmlformats.org/officeDocument/2006/relationships/theme" Target="/xl/theme/theme1.xml" Id="R3003c19e4ef44382" /><Relationship Type="http://schemas.openxmlformats.org/officeDocument/2006/relationships/sharedStrings" Target="/xl/sharedStrings.xml" Id="Rbbe5a7640f054c22" /><Relationship Type="http://schemas.openxmlformats.org/officeDocument/2006/relationships/worksheet" Target="/xl/worksheets/sheet1.xml" Id="R1054eaf7c22e4c05" /><Relationship Type="http://schemas.openxmlformats.org/officeDocument/2006/relationships/worksheet" Target="/xl/worksheets/sheet2.xml" Id="Rd8ca479ff64e4ac3" /><Relationship Type="http://schemas.openxmlformats.org/officeDocument/2006/relationships/worksheet" Target="/xl/worksheets/sheet3.xml" Id="R98ad7b9be9a04622" /><Relationship Type="http://schemas.openxmlformats.org/officeDocument/2006/relationships/worksheet" Target="/xl/worksheets/sheet4.xml" Id="R4fd7aafb20be42cd" /><Relationship Type="http://schemas.openxmlformats.org/officeDocument/2006/relationships/worksheet" Target="/xl/worksheets/sheet5.xml" Id="R3e8b7708dda84ed1" /><Relationship Type="http://schemas.openxmlformats.org/officeDocument/2006/relationships/worksheet" Target="/xl/worksheets/sheet6.xml" Id="R092f216413d04331" /><Relationship Type="http://schemas.openxmlformats.org/officeDocument/2006/relationships/worksheet" Target="/xl/worksheets/sheet7.xml" Id="Rf47a54451c424412" /><Relationship Type="http://schemas.openxmlformats.org/officeDocument/2006/relationships/worksheet" Target="/xl/worksheets/sheet8.xml" Id="R6482e448fb8049e5" /><Relationship Type="http://schemas.openxmlformats.org/officeDocument/2006/relationships/worksheet" Target="/xl/worksheets/sheet9.xml" Id="R7a40547922ea42a1" /><Relationship Type="http://schemas.openxmlformats.org/officeDocument/2006/relationships/worksheet" Target="/xl/worksheets/sheet10.xml" Id="Rd7abae6b8a6149ef" /><Relationship Type="http://schemas.openxmlformats.org/officeDocument/2006/relationships/worksheet" Target="/xl/worksheets/sheet11.xml" Id="R6421affcf7e34d1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546d0fab5fd46db" /><Relationship Type="http://schemas.openxmlformats.org/officeDocument/2006/relationships/chart" Target="/xl/drawings/charts/chart2.xml" Id="R3d55166d0ef44db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>
                <a:latin typeface="Arial"/>
                <a:ea typeface="Arial"/>
                <a:cs typeface="Arial"/>
              </a:rPr>
              <a:t>Salud de objetivos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Cantidad</c:v>
          </c:tx>
          <c:spPr>
            <a:solidFill xmlns:a="http://schemas.openxmlformats.org/drawingml/2006/main">
              <a:srgbClr val="3A725C"/>
            </a:solidFill>
          </c:spPr>
          <c:invertIfNegative val="0"/>
          <c:cat>
            <c:strRef>
              <c:f>'PANEL'!$AA$2:$AA$5</c:f>
              <c:strCache>
                <c:ptCount val="0"/>
              </c:strCache>
            </c:strRef>
          </c:cat>
          <c:val>
            <c:numRef>
              <c:f>'PANEL'!$AB$2:$AB$5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>
                <a:latin typeface="Arial"/>
                <a:ea typeface="Arial"/>
                <a:cs typeface="Arial"/>
              </a:rPr>
              <a:t>Tendencia de indicadores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Logro</c:v>
          </c:tx>
          <c:spPr>
            <a:ln xmlns:a="http://schemas.openxmlformats.org/drawingml/2006/main" w="19050">
              <a:solidFill>
                <a:srgbClr val="3A725C"/>
              </a:solidFill>
              <a:prstDash val="solid"/>
            </a:ln>
          </c:spPr>
          <c:marker>
            <c:symbol val="none"/>
          </c:marker>
          <c:cat>
            <c:strRef>
              <c:f>'PANEL'!$AD$2:$AD$5</c:f>
              <c:strCache>
                <c:ptCount val="0"/>
              </c:strCache>
            </c:strRef>
          </c:cat>
          <c:val>
            <c:numRef>
              <c:f>'PANEL'!$AE$2:$AE$5</c:f>
              <c:numCache>
                <c:formatCode>0%</c:formatCode>
                <c:ptCount val="0"/>
              </c:numCache>
            </c:numRef>
          </c:val>
          <c:smooth val="0"/>
        </c:ser>
        <c:ser>
          <c:idx val="1"/>
          <c:order val="1"/>
          <c:tx>
            <c:v>Meta</c:v>
          </c:tx>
          <c:spPr>
            <a:ln xmlns:a="http://schemas.openxmlformats.org/drawingml/2006/main" w="19050">
              <a:solidFill>
                <a:srgbClr val="B88A3D"/>
              </a:solidFill>
              <a:prstDash val="dash"/>
            </a:ln>
          </c:spPr>
          <c:marker>
            <c:symbol val="none"/>
          </c:marker>
          <c:cat>
            <c:strRef>
              <c:f>'PANEL'!$AD$2:$AD$5</c:f>
              <c:strCache>
                <c:ptCount val="0"/>
              </c:strCache>
            </c:strRef>
          </c:cat>
          <c:val>
            <c:numRef>
              <c:f>'PANEL'!$AF$2:$AF$5</c:f>
              <c:numCache>
                <c:formatCode>0%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32</xdr:row>
      <xdr:rowOff>0</xdr:rowOff>
    </xdr:from>
    <xdr:to>
      <xdr:col>10</xdr:col>
      <xdr:colOff>0</xdr:colOff>
      <xdr:row>49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546d0fab5fd46db"/>
        </a:graphicData>
      </a:graphic>
    </xdr:graphicFrame>
    <xdr:clientData/>
  </xdr:twoCellAnchor>
  <xdr:twoCellAnchor>
    <xdr:from>
      <xdr:col>11</xdr:col>
      <xdr:colOff>0</xdr:colOff>
      <xdr:row>32</xdr:row>
      <xdr:rowOff>0</xdr:rowOff>
    </xdr:from>
    <xdr:to>
      <xdr:col>22</xdr:col>
      <xdr:colOff>0</xdr:colOff>
      <xdr:row>49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d55166d0ef44db5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Goals_es" displayName="Goals_es" ref="A10:R100" headerRowCount="1" totalsRowCount="0" totalsRowShown="0">
  <x:autoFilter ref="A10:R100"/>
  <x:tableColumns count="18">
    <x:tableColumn id="1" name="ID objetivo"/>
    <x:tableColumn id="2" name="Prioridad estratégica"/>
    <x:tableColumn id="3" name="Objetivo"/>
    <x:tableColumn id="4" name="Responsable"/>
    <x:tableColumn id="5" name="Departamento"/>
    <x:tableColumn id="6" name="Peso"/>
    <x:tableColumn id="7" name="Línea base"/>
    <x:tableColumn id="8" name="Meta"/>
    <x:tableColumn id="9" name="Real"/>
    <x:tableColumn id="10" name="Unidad"/>
    <x:tableColumn id="11" name="Dirección"/>
    <x:tableColumn id="12" name="Inicio"/>
    <x:tableColumn id="13" name="Vencimiento"/>
    <x:tableColumn id="14" name="Estado"/>
    <x:tableColumn id="15" name="Logro"/>
    <x:tableColumn id="16" name="Salud"/>
    <x:tableColumn id="17" name="Control de datos"/>
    <x:tableColumn id="18" name="Rango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Initiatives_es" displayName="Initiatives_es" ref="A10:P120" headerRowCount="1" totalsRowCount="0" totalsRowShown="0">
  <x:autoFilter ref="A10:P120"/>
  <x:tableColumns count="16">
    <x:tableColumn id="1" name="ID iniciativa"/>
    <x:tableColumn id="2" name="ID objetivo"/>
    <x:tableColumn id="3" name="Iniciativa"/>
    <x:tableColumn id="4" name="Responsable"/>
    <x:tableColumn id="5" name="Inicio"/>
    <x:tableColumn id="6" name="Vencimiento"/>
    <x:tableColumn id="7" name="Presupuesto"/>
    <x:tableColumn id="8" name="Gasto real"/>
    <x:tableColumn id="9" name="Horas planificadas"/>
    <x:tableColumn id="10" name="Horas usadas"/>
    <x:tableColumn id="11" name="Estado"/>
    <x:tableColumn id="12" name="Avance"/>
    <x:tableColumn id="13" name="Próxima acción"/>
    <x:tableColumn id="14" name="Salud"/>
    <x:tableColumn id="15" name="Control de datos"/>
    <x:tableColumn id="16" name="Rango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Kpis_es" displayName="Kpis_es" ref="A10:N160" headerRowCount="1" totalsRowCount="0" totalsRowShown="0">
  <x:autoFilter ref="A10:N160"/>
  <x:tableColumns count="14">
    <x:tableColumn id="1" name="Periodo"/>
    <x:tableColumn id="2" name="ID indicador"/>
    <x:tableColumn id="3" name="ID objetivo"/>
    <x:tableColumn id="4" name="Indicador"/>
    <x:tableColumn id="5" name="Responsable"/>
    <x:tableColumn id="6" name="Unidad"/>
    <x:tableColumn id="7" name="Dirección"/>
    <x:tableColumn id="8" name="Meta"/>
    <x:tableColumn id="9" name="Real"/>
    <x:tableColumn id="10" name="Variación"/>
    <x:tableColumn id="11" name="Logro"/>
    <x:tableColumn id="12" name="Estado"/>
    <x:tableColumn id="13" name="Evidencia / notas"/>
    <x:tableColumn id="14" name="Control de datos"/>
  </x:tableColumns>
  <x:tableStyleInfo name="TableStyleMedium4" showFirstColumn="0" showLastColumn="0" showRowStripes="1" showColumnStripes="0"/>
</x:table>
</file>

<file path=xl/tables/table4.xml><?xml version="1.0" encoding="utf-8"?>
<x:table xmlns:x="http://schemas.openxmlformats.org/spreadsheetml/2006/main" id="4" name="Budget_es" displayName="Budget_es" ref="A10:O120" headerRowCount="1" totalsRowCount="0" totalsRowShown="0">
  <x:autoFilter ref="A10:O120"/>
  <x:tableColumns count="15">
    <x:tableColumn id="1" name="ID plan"/>
    <x:tableColumn id="2" name="Prioridad"/>
    <x:tableColumn id="3" name="ID objetivo"/>
    <x:tableColumn id="4" name="ID iniciativa"/>
    <x:tableColumn id="5" name="Categoría de coste"/>
    <x:tableColumn id="6" name="Coste planificado"/>
    <x:tableColumn id="7" name="Coste comprometido"/>
    <x:tableColumn id="8" name="Coste real"/>
    <x:tableColumn id="9" name="Variación"/>
    <x:tableColumn id="10" name="Horas planificadas"/>
    <x:tableColumn id="11" name="Horas usadas"/>
    <x:tableColumn id="12" name="Horas restantes"/>
    <x:tableColumn id="13" name="Estado presupuesto"/>
    <x:tableColumn id="14" name="Estado capacidad"/>
    <x:tableColumn id="15" name="Control de datos"/>
  </x:tableColumns>
  <x:tableStyleInfo name="TableStyleMedium4" showFirstColumn="0" showLastColumn="0" showRowStripes="1" showColumnStripes="0"/>
</x:table>
</file>

<file path=xl/tables/table5.xml><?xml version="1.0" encoding="utf-8"?>
<x:table xmlns:x="http://schemas.openxmlformats.org/spreadsheetml/2006/main" id="5" name="Risks_es" displayName="Risks_es" ref="A10:R100" headerRowCount="1" totalsRowCount="0" totalsRowShown="0">
  <x:autoFilter ref="A10:R100"/>
  <x:tableColumns count="18">
    <x:tableColumn id="1" name="ID riesgo"/>
    <x:tableColumn id="2" name="ID objetivo"/>
    <x:tableColumn id="3" name="ID iniciativa"/>
    <x:tableColumn id="4" name="Riesgo"/>
    <x:tableColumn id="5" name="Responsable"/>
    <x:tableColumn id="6" name="Probabilidad"/>
    <x:tableColumn id="7" name="Impacto"/>
    <x:tableColumn id="8" name="Puntuación"/>
    <x:tableColumn id="9" name="Estrategia"/>
    <x:tableColumn id="10" name="Acción de mitigación"/>
    <x:tableColumn id="11" name="Vencimiento"/>
    <x:tableColumn id="12" name="Estado"/>
    <x:tableColumn id="13" name="Probabilidad residual"/>
    <x:tableColumn id="14" name="Impacto residual"/>
    <x:tableColumn id="15" name="Puntuación residual"/>
    <x:tableColumn id="16" name="Estado control"/>
    <x:tableColumn id="17" name="Control de datos"/>
    <x:tableColumn id="18" name="Rango"/>
  </x:tableColumns>
  <x:tableStyleInfo name="TableStyleMedium4" showFirstColumn="0" showLastColumn="0" showRowStripes="1" showColumnStripes="0"/>
</x:table>
</file>

<file path=xl/tables/table6.xml><?xml version="1.0" encoding="utf-8"?>
<x:table xmlns:x="http://schemas.openxmlformats.org/spreadsheetml/2006/main" id="6" name="Reviews_es" displayName="Reviews_es" ref="A10:L120" headerRowCount="1" totalsRowCount="0" totalsRowShown="0">
  <x:autoFilter ref="A10:L120"/>
  <x:tableColumns count="12">
    <x:tableColumn id="1" name="Mes de revisión"/>
    <x:tableColumn id="2" name="ID objetivo"/>
    <x:tableColumn id="3" name="Responsable"/>
    <x:tableColumn id="4" name="Actualización"/>
    <x:tableColumn id="5" name="Resultado / evidencia"/>
    <x:tableColumn id="6" name="Obstáculo"/>
    <x:tableColumn id="7" name="Decisión"/>
    <x:tableColumn id="8" name="Próxima acción"/>
    <x:tableColumn id="9" name="Vencimiento"/>
    <x:tableColumn id="10" name="Estado"/>
    <x:tableColumn id="11" name="Estado acción"/>
    <x:tableColumn id="12" name="Control de datos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5ff9d0677d48477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1.xml" Id="R49e48a6415594c6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2.xml" Id="Rdd815e74331a421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3.xml" Id="R52004d5cb63b43d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4.xml" Id="R7aa9f15e16a64f76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5.xml" Id="Ra75db1dabd3e4478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6.xml" Id="R8de62417f225412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3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3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3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</x:row>
    <x:row r="2" ht="24" customHeight="1">
      <x:c r="A2" s="8" t="str">
        <x:v>Inicio</x:v>
      </x:c>
      <x:c r="B2" s="9" t="str">
        <x:v>Inicio</x:v>
      </x:c>
      <x:c r="C2" s="13" t="str">
        <x:v>Panel</x:v>
      </x:c>
      <x:c r="D2" s="14" t="str">
        <x:v>Panel</x:v>
      </x:c>
      <x:c r="E2" s="13" t="str">
        <x:v>Mapa estratégico</x:v>
      </x:c>
      <x:c r="F2" s="14" t="str">
        <x:v>Mapa estratégico</x:v>
      </x:c>
      <x:c r="G2" s="13" t="str">
        <x:v>Objetivos</x:v>
      </x:c>
      <x:c r="H2" s="14" t="str">
        <x:v>Objetivos</x:v>
      </x:c>
      <x:c r="I2" s="13" t="str">
        <x:v>Iniciativas</x:v>
      </x:c>
      <x:c r="J2" s="14" t="str">
        <x:v>Iniciativas</x:v>
      </x:c>
      <x:c r="K2" s="13" t="str">
        <x:v>Indicadores</x:v>
      </x:c>
      <x:c r="L2" s="14" t="str">
        <x:v>Indicadores</x:v>
      </x:c>
      <x:c r="M2" s="13" t="str">
        <x:v>Presupuesto</x:v>
      </x:c>
      <x:c r="N2" s="14" t="str">
        <x:v>Presupuesto</x:v>
      </x:c>
      <x:c r="O2" s="13" t="str">
        <x:v>Riesgos</x:v>
      </x:c>
      <x:c r="P2" s="14" t="str">
        <x:v>Riesgos</x:v>
      </x:c>
      <x:c r="Q2" s="13" t="str">
        <x:v>Revisión mensual</x:v>
      </x:c>
      <x:c r="R2" s="14" t="str">
        <x:v>Revisión mensual</x:v>
      </x:c>
      <x:c r="S2" s="13" t="str">
        <x:v>Configuración</x:v>
      </x:c>
      <x:c r="T2" s="14" t="str">
        <x:v>Configuración</x:v>
      </x:c>
      <x:c r="U2" s="13" t="str">
        <x:v>Auditoría</x:v>
      </x:c>
      <x:c r="V2" s="14" t="str">
        <x:v>Auditoría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</x:row>
    <x:row r="4" ht="20" customHeight="1">
      <x:c r="A4" s="15" t="str">
        <x:v>SISTEMA DE PLANIFICACIÓN</x:v>
      </x:c>
      <x:c r="B4" s="15" t="str">
        <x:v>SISTEMA DE PLANIFICACIÓN</x:v>
      </x:c>
      <x:c r="C4" s="15" t="str">
        <x:v>SISTEMA DE PLANIFICACIÓN</x:v>
      </x:c>
      <x:c r="D4" s="15" t="str">
        <x:v>SISTEMA DE PLANIFICACIÓN</x:v>
      </x:c>
      <x:c r="E4" s="15" t="str">
        <x:v>SISTEMA DE PLANIFICACIÓN</x:v>
      </x:c>
      <x:c r="F4" s="15" t="str">
        <x:v>SISTEMA DE PLANIFICACIÓN</x:v>
      </x:c>
      <x:c r="G4" s="15" t="str">
        <x:v>SISTEMA DE PLANIFICACIÓN</x:v>
      </x:c>
      <x:c r="H4" s="15" t="str">
        <x:v>SISTEMA DE PLANIFICACIÓN</x:v>
      </x:c>
      <x:c r="I4" s="15" t="str">
        <x:v>SISTEMA DE PLANIFICACIÓN</x:v>
      </x:c>
      <x:c r="J4" s="15" t="str">
        <x:v>SISTEMA DE PLANIFICACIÓN</x:v>
      </x:c>
      <x:c r="K4" s="15" t="str">
        <x:v>SISTEMA DE PLANIFICACIÓN</x:v>
      </x:c>
      <x:c r="L4" s="15" t="str">
        <x:v>SISTEMA DE PLANIFICACIÓN</x:v>
      </x:c>
      <x:c r="M4" s="15" t="str">
        <x:v>SISTEMA DE PLANIFICACIÓN</x:v>
      </x:c>
      <x:c r="N4" s="15" t="str">
        <x:v>SISTEMA DE PLANIFICACIÓN</x:v>
      </x:c>
      <x:c r="O4" s="15" t="str">
        <x:v>SISTEMA DE PLANIFICACIÓN</x:v>
      </x:c>
      <x:c r="P4" s="15" t="str">
        <x:v>SISTEMA DE PLANIFICACIÓN</x:v>
      </x:c>
      <x:c r="Q4" s="15" t="str">
        <x:v>SISTEMA DE PLANIFICACIÓN</x:v>
      </x:c>
      <x:c r="R4" s="15" t="str">
        <x:v>SISTEMA DE PLANIFICACIÓN</x:v>
      </x:c>
      <x:c r="S4" s="15" t="str">
        <x:v>SISTEMA DE PLANIFICACIÓN</x:v>
      </x:c>
      <x:c r="T4" s="15" t="str">
        <x:v>SISTEMA DE PLANIFICACIÓN</x:v>
      </x:c>
      <x:c r="U4" s="15" t="str">
        <x:v>SISTEMA DE PLANIFICACIÓN</x:v>
      </x:c>
      <x:c r="V4" s="15" t="str">
        <x:v>SISTEMA DE PLANIFICACIÓN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U5" s="4"/>
      <x:c r="V5" s="4"/>
    </x:row>
    <x:row r="6" ht="22" customHeight="1">
      <x:c r="A6" s="17" t="str">
        <x:v>Gestor de Objetivos e Indicadores</x:v>
      </x:c>
      <x:c r="B6" s="17" t="str">
        <x:v>Gestor de Objetivos e Indicadores</x:v>
      </x:c>
      <x:c r="C6" s="17" t="str">
        <x:v>Gestor de Objetivos e Indicadores</x:v>
      </x:c>
      <x:c r="D6" s="17" t="str">
        <x:v>Gestor de Objetivos e Indicadores</x:v>
      </x:c>
      <x:c r="E6" s="17" t="str">
        <x:v>Gestor de Objetivos e Indicadores</x:v>
      </x:c>
      <x:c r="F6" s="17" t="str">
        <x:v>Gestor de Objetivos e Indicadores</x:v>
      </x:c>
      <x:c r="G6" s="17" t="str">
        <x:v>Gestor de Objetivos e Indicadores</x:v>
      </x:c>
      <x:c r="H6" s="17" t="str">
        <x:v>Gestor de Objetivos e Indicadores</x:v>
      </x:c>
      <x:c r="I6" s="17" t="str">
        <x:v>Gestor de Objetivos e Indicadores</x:v>
      </x:c>
      <x:c r="J6" s="17" t="str">
        <x:v>Gestor de Objetivos e Indicadores</x:v>
      </x:c>
      <x:c r="K6" s="17" t="str">
        <x:v>Gestor de Objetivos e Indicadores</x:v>
      </x:c>
      <x:c r="L6" s="17" t="str">
        <x:v>Gestor de Objetivos e Indicadores</x:v>
      </x:c>
      <x:c r="M6" s="17" t="str">
        <x:v>Gestor de Objetivos e Indicadores</x:v>
      </x:c>
      <x:c r="N6" s="17" t="str">
        <x:v>Gestor de Objetivos e Indicadores</x:v>
      </x:c>
      <x:c r="O6" s="17" t="str">
        <x:v>Gestor de Objetivos e Indicadores</x:v>
      </x:c>
      <x:c r="P6" s="17" t="str">
        <x:v>Gestor de Objetivos e Indicadores</x:v>
      </x:c>
      <x:c r="Q6" s="17" t="str">
        <x:v>Gestor de Objetivos e Indicadores</x:v>
      </x:c>
      <x:c r="R6" s="17" t="str">
        <x:v>Gestor de Objetivos e Indicadores</x:v>
      </x:c>
      <x:c r="S6" s="17" t="str">
        <x:v>Gestor de Objetivos e Indicadores</x:v>
      </x:c>
      <x:c r="T6" s="17" t="str">
        <x:v>Gestor de Objetivos e Indicadores</x:v>
      </x:c>
      <x:c r="U6" s="17" t="str">
        <x:v>Gestor de Objetivos e Indicadores</x:v>
      </x:c>
      <x:c r="V6" s="17" t="str">
        <x:v>Gestor de Objetivos e Indicadores</x:v>
      </x:c>
    </x:row>
    <x:row r="7" ht="22" customHeight="1">
      <x:c r="A7" s="18" t="str">
        <x:v>Convierta la estrategia en objetivos medibles, iniciativas financiadas, indicadores, riesgos controlados y decisiones mensuales.</x:v>
      </x:c>
      <x:c r="B7" s="18" t="str">
        <x:v>Convierta la estrategia en objetivos medibles, iniciativas financiadas, indicadores, riesgos controlados y decisiones mensuales.</x:v>
      </x:c>
      <x:c r="C7" s="18" t="str">
        <x:v>Convierta la estrategia en objetivos medibles, iniciativas financiadas, indicadores, riesgos controlados y decisiones mensuales.</x:v>
      </x:c>
      <x:c r="D7" s="18" t="str">
        <x:v>Convierta la estrategia en objetivos medibles, iniciativas financiadas, indicadores, riesgos controlados y decisiones mensuales.</x:v>
      </x:c>
      <x:c r="E7" s="18" t="str">
        <x:v>Convierta la estrategia en objetivos medibles, iniciativas financiadas, indicadores, riesgos controlados y decisiones mensuales.</x:v>
      </x:c>
      <x:c r="F7" s="18" t="str">
        <x:v>Convierta la estrategia en objetivos medibles, iniciativas financiadas, indicadores, riesgos controlados y decisiones mensuales.</x:v>
      </x:c>
      <x:c r="G7" s="18" t="str">
        <x:v>Convierta la estrategia en objetivos medibles, iniciativas financiadas, indicadores, riesgos controlados y decisiones mensuales.</x:v>
      </x:c>
      <x:c r="H7" s="18" t="str">
        <x:v>Convierta la estrategia en objetivos medibles, iniciativas financiadas, indicadores, riesgos controlados y decisiones mensuales.</x:v>
      </x:c>
      <x:c r="I7" s="18" t="str">
        <x:v>Convierta la estrategia en objetivos medibles, iniciativas financiadas, indicadores, riesgos controlados y decisiones mensuales.</x:v>
      </x:c>
      <x:c r="J7" s="18" t="str">
        <x:v>Convierta la estrategia en objetivos medibles, iniciativas financiadas, indicadores, riesgos controlados y decisiones mensuales.</x:v>
      </x:c>
      <x:c r="K7" s="18" t="str">
        <x:v>Convierta la estrategia en objetivos medibles, iniciativas financiadas, indicadores, riesgos controlados y decisiones mensuales.</x:v>
      </x:c>
      <x:c r="L7" s="18" t="str">
        <x:v>Convierta la estrategia en objetivos medibles, iniciativas financiadas, indicadores, riesgos controlados y decisiones mensuales.</x:v>
      </x:c>
      <x:c r="M7" s="18" t="str">
        <x:v>Convierta la estrategia en objetivos medibles, iniciativas financiadas, indicadores, riesgos controlados y decisiones mensuales.</x:v>
      </x:c>
      <x:c r="N7" s="18" t="str">
        <x:v>Convierta la estrategia en objetivos medibles, iniciativas financiadas, indicadores, riesgos controlados y decisiones mensuales.</x:v>
      </x:c>
      <x:c r="O7" s="18" t="str">
        <x:v>Convierta la estrategia en objetivos medibles, iniciativas financiadas, indicadores, riesgos controlados y decisiones mensuales.</x:v>
      </x:c>
      <x:c r="P7" s="18" t="str">
        <x:v>Convierta la estrategia en objetivos medibles, iniciativas financiadas, indicadores, riesgos controlados y decisiones mensuales.</x:v>
      </x:c>
      <x:c r="Q7" s="18" t="str">
        <x:v>Convierta la estrategia en objetivos medibles, iniciativas financiadas, indicadores, riesgos controlados y decisiones mensuales.</x:v>
      </x:c>
      <x:c r="R7" s="18" t="str">
        <x:v>Convierta la estrategia en objetivos medibles, iniciativas financiadas, indicadores, riesgos controlados y decisiones mensuales.</x:v>
      </x:c>
      <x:c r="S7" s="18" t="str">
        <x:v>Convierta la estrategia en objetivos medibles, iniciativas financiadas, indicadores, riesgos controlados y decisiones mensuales.</x:v>
      </x:c>
      <x:c r="T7" s="18" t="str">
        <x:v>Convierta la estrategia en objetivos medibles, iniciativas financiadas, indicadores, riesgos controlados y decisiones mensuales.</x:v>
      </x:c>
      <x:c r="U7" s="18" t="str">
        <x:v>Convierta la estrategia en objetivos medibles, iniciativas financiadas, indicadores, riesgos controlados y decisiones mensuales.</x:v>
      </x:c>
      <x:c r="V7" s="18" t="str">
        <x:v>Convierta la estrategia en objetivos medibles, iniciativas financiadas, indicadores, riesgos controlados y decisiones mensuales.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</x:row>
    <x:row r="9">
      <x:c r="A9" s="21" t="str">
        <x:v>QUÉ CONTROLA ESTE PRODUCTO</x:v>
      </x:c>
      <x:c r="B9" s="22" t="str">
        <x:v>QUÉ CONTROLA ESTE PRODUCTO</x:v>
      </x:c>
      <x:c r="C9" s="22" t="str">
        <x:v>QUÉ CONTROLA ESTE PRODUCTO</x:v>
      </x:c>
      <x:c r="D9" s="22" t="str">
        <x:v>QUÉ CONTROLA ESTE PRODUCTO</x:v>
      </x:c>
      <x:c r="E9" s="22" t="str">
        <x:v>QUÉ CONTROLA ESTE PRODUCTO</x:v>
      </x:c>
      <x:c r="F9" s="22" t="str">
        <x:v>QUÉ CONTROLA ESTE PRODUCTO</x:v>
      </x:c>
      <x:c r="G9" s="22" t="str">
        <x:v>QUÉ CONTROLA ESTE PRODUCTO</x:v>
      </x:c>
      <x:c r="H9" s="22" t="str">
        <x:v>QUÉ CONTROLA ESTE PRODUCTO</x:v>
      </x:c>
      <x:c r="I9" s="22" t="str">
        <x:v>QUÉ CONTROLA ESTE PRODUCTO</x:v>
      </x:c>
      <x:c r="J9" s="22" t="str">
        <x:v>QUÉ CONTROLA ESTE PRODUCTO</x:v>
      </x:c>
      <x:c r="K9" s="22" t="str">
        <x:v>QUÉ CONTROLA ESTE PRODUCTO</x:v>
      </x:c>
      <x:c r="L9" s="22" t="str">
        <x:v>QUÉ CONTROLA ESTE PRODUCTO</x:v>
      </x:c>
      <x:c r="M9" s="22" t="str">
        <x:v>QUÉ CONTROLA ESTE PRODUCTO</x:v>
      </x:c>
      <x:c r="N9" s="22" t="str">
        <x:v>QUÉ CONTROLA ESTE PRODUCTO</x:v>
      </x:c>
      <x:c r="O9" s="22" t="str">
        <x:v>QUÉ CONTROLA ESTE PRODUCTO</x:v>
      </x:c>
      <x:c r="P9" s="22" t="str">
        <x:v>QUÉ CONTROLA ESTE PRODUCTO</x:v>
      </x:c>
      <x:c r="Q9" s="22" t="str">
        <x:v>QUÉ CONTROLA ESTE PRODUCTO</x:v>
      </x:c>
      <x:c r="R9" s="22" t="str">
        <x:v>QUÉ CONTROLA ESTE PRODUCTO</x:v>
      </x:c>
      <x:c r="S9" s="22" t="str">
        <x:v>QUÉ CONTROLA ESTE PRODUCTO</x:v>
      </x:c>
      <x:c r="T9" s="22" t="str">
        <x:v>QUÉ CONTROLA ESTE PRODUCTO</x:v>
      </x:c>
      <x:c r="U9" s="22" t="str">
        <x:v>QUÉ CONTROLA ESTE PRODUCTO</x:v>
      </x:c>
      <x:c r="V9" s="23" t="str">
        <x:v>QUÉ CONTROLA ESTE PRODUCTO</x:v>
      </x:c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  <x:c r="U10" s="4"/>
      <x:c r="V10" s="4"/>
    </x:row>
    <x:row r="11">
      <x:c r="A11" s="132" t="str">
        <x:v>Alinear
Convierta prioridades en objetivos medibles.</x:v>
      </x:c>
      <x:c r="B11" s="133" t="str">
        <x:v>Alinear
Convierta prioridades en objetivos medibles.</x:v>
      </x:c>
      <x:c r="C11" s="133" t="str">
        <x:v>Alinear
Convierta prioridades en objetivos medibles.</x:v>
      </x:c>
      <x:c r="D11" s="133" t="str">
        <x:v>Alinear
Convierta prioridades en objetivos medibles.</x:v>
      </x:c>
      <x:c r="E11" s="134" t="str">
        <x:v>Alinear
Convierta prioridades en objetivos medibles.</x:v>
      </x:c>
      <x:c r="F11" s="4"/>
      <x:c r="G11" s="151" t="str">
        <x:v>Financiar
Conecte iniciativas con inversión y capacidad.</x:v>
      </x:c>
      <x:c r="H11" s="152" t="str">
        <x:v>Financiar
Conecte iniciativas con inversión y capacidad.</x:v>
      </x:c>
      <x:c r="I11" s="152" t="str">
        <x:v>Financiar
Conecte iniciativas con inversión y capacidad.</x:v>
      </x:c>
      <x:c r="J11" s="152" t="str">
        <x:v>Financiar
Conecte iniciativas con inversión y capacidad.</x:v>
      </x:c>
      <x:c r="K11" s="153" t="str">
        <x:v>Financiar
Conecte iniciativas con inversión y capacidad.</x:v>
      </x:c>
      <x:c r="L11" s="4"/>
      <x:c r="M11" s="169" t="str">
        <x:v>Controlar
Use salud, indicadores y riesgos.</x:v>
      </x:c>
      <x:c r="N11" s="170" t="str">
        <x:v>Controlar
Use salud, indicadores y riesgos.</x:v>
      </x:c>
      <x:c r="O11" s="170" t="str">
        <x:v>Controlar
Use salud, indicadores y riesgos.</x:v>
      </x:c>
      <x:c r="P11" s="170" t="str">
        <x:v>Controlar
Use salud, indicadores y riesgos.</x:v>
      </x:c>
      <x:c r="Q11" s="171" t="str">
        <x:v>Controlar
Use salud, indicadores y riesgos.</x:v>
      </x:c>
      <x:c r="R11" s="4"/>
      <x:c r="S11" s="188" t="str">
        <x:v>Decidir
Convierta revisiones en acciones responsables.</x:v>
      </x:c>
      <x:c r="T11" s="189" t="str">
        <x:v>Decidir
Convierta revisiones en acciones responsables.</x:v>
      </x:c>
      <x:c r="U11" s="189" t="str">
        <x:v>Decidir
Convierta revisiones en acciones responsables.</x:v>
      </x:c>
      <x:c r="V11" s="190" t="str">
        <x:v>Decidir
Convierta revisiones en acciones responsables.</x:v>
      </x:c>
    </x:row>
    <x:row r="12">
      <x:c r="A12" s="135" t="str">
        <x:v>Alinear
Convierta prioridades en objetivos medibles.</x:v>
      </x:c>
      <x:c r="B12" s="136" t="str">
        <x:v>Alinear
Convierta prioridades en objetivos medibles.</x:v>
      </x:c>
      <x:c r="C12" s="136" t="str">
        <x:v>Alinear
Convierta prioridades en objetivos medibles.</x:v>
      </x:c>
      <x:c r="D12" s="136" t="str">
        <x:v>Alinear
Convierta prioridades en objetivos medibles.</x:v>
      </x:c>
      <x:c r="E12" s="137" t="str">
        <x:v>Alinear
Convierta prioridades en objetivos medibles.</x:v>
      </x:c>
      <x:c r="F12" s="4"/>
      <x:c r="G12" s="154" t="str">
        <x:v>Financiar
Conecte iniciativas con inversión y capacidad.</x:v>
      </x:c>
      <x:c r="H12" s="155" t="str">
        <x:v>Financiar
Conecte iniciativas con inversión y capacidad.</x:v>
      </x:c>
      <x:c r="I12" s="155" t="str">
        <x:v>Financiar
Conecte iniciativas con inversión y capacidad.</x:v>
      </x:c>
      <x:c r="J12" s="155" t="str">
        <x:v>Financiar
Conecte iniciativas con inversión y capacidad.</x:v>
      </x:c>
      <x:c r="K12" s="156" t="str">
        <x:v>Financiar
Conecte iniciativas con inversión y capacidad.</x:v>
      </x:c>
      <x:c r="L12" s="4"/>
      <x:c r="M12" s="172" t="str">
        <x:v>Controlar
Use salud, indicadores y riesgos.</x:v>
      </x:c>
      <x:c r="N12" s="173" t="str">
        <x:v>Controlar
Use salud, indicadores y riesgos.</x:v>
      </x:c>
      <x:c r="O12" s="173" t="str">
        <x:v>Controlar
Use salud, indicadores y riesgos.</x:v>
      </x:c>
      <x:c r="P12" s="173" t="str">
        <x:v>Controlar
Use salud, indicadores y riesgos.</x:v>
      </x:c>
      <x:c r="Q12" s="174" t="str">
        <x:v>Controlar
Use salud, indicadores y riesgos.</x:v>
      </x:c>
      <x:c r="R12" s="4"/>
      <x:c r="S12" s="191" t="str">
        <x:v>Decidir
Convierta revisiones en acciones responsables.</x:v>
      </x:c>
      <x:c r="T12" s="192" t="str">
        <x:v>Decidir
Convierta revisiones en acciones responsables.</x:v>
      </x:c>
      <x:c r="U12" s="192" t="str">
        <x:v>Decidir
Convierta revisiones en acciones responsables.</x:v>
      </x:c>
      <x:c r="V12" s="193" t="str">
        <x:v>Decidir
Convierta revisiones en acciones responsables.</x:v>
      </x:c>
    </x:row>
    <x:row r="13">
      <x:c r="A13" s="135" t="str">
        <x:v>Alinear
Convierta prioridades en objetivos medibles.</x:v>
      </x:c>
      <x:c r="B13" s="136" t="str">
        <x:v>Alinear
Convierta prioridades en objetivos medibles.</x:v>
      </x:c>
      <x:c r="C13" s="136" t="str">
        <x:v>Alinear
Convierta prioridades en objetivos medibles.</x:v>
      </x:c>
      <x:c r="D13" s="136" t="str">
        <x:v>Alinear
Convierta prioridades en objetivos medibles.</x:v>
      </x:c>
      <x:c r="E13" s="137" t="str">
        <x:v>Alinear
Convierta prioridades en objetivos medibles.</x:v>
      </x:c>
      <x:c r="F13" s="4"/>
      <x:c r="G13" s="154" t="str">
        <x:v>Financiar
Conecte iniciativas con inversión y capacidad.</x:v>
      </x:c>
      <x:c r="H13" s="155" t="str">
        <x:v>Financiar
Conecte iniciativas con inversión y capacidad.</x:v>
      </x:c>
      <x:c r="I13" s="155" t="str">
        <x:v>Financiar
Conecte iniciativas con inversión y capacidad.</x:v>
      </x:c>
      <x:c r="J13" s="155" t="str">
        <x:v>Financiar
Conecte iniciativas con inversión y capacidad.</x:v>
      </x:c>
      <x:c r="K13" s="156" t="str">
        <x:v>Financiar
Conecte iniciativas con inversión y capacidad.</x:v>
      </x:c>
      <x:c r="L13" s="4"/>
      <x:c r="M13" s="172" t="str">
        <x:v>Controlar
Use salud, indicadores y riesgos.</x:v>
      </x:c>
      <x:c r="N13" s="173" t="str">
        <x:v>Controlar
Use salud, indicadores y riesgos.</x:v>
      </x:c>
      <x:c r="O13" s="173" t="str">
        <x:v>Controlar
Use salud, indicadores y riesgos.</x:v>
      </x:c>
      <x:c r="P13" s="173" t="str">
        <x:v>Controlar
Use salud, indicadores y riesgos.</x:v>
      </x:c>
      <x:c r="Q13" s="174" t="str">
        <x:v>Controlar
Use salud, indicadores y riesgos.</x:v>
      </x:c>
      <x:c r="R13" s="4"/>
      <x:c r="S13" s="191" t="str">
        <x:v>Decidir
Convierta revisiones en acciones responsables.</x:v>
      </x:c>
      <x:c r="T13" s="192" t="str">
        <x:v>Decidir
Convierta revisiones en acciones responsables.</x:v>
      </x:c>
      <x:c r="U13" s="192" t="str">
        <x:v>Decidir
Convierta revisiones en acciones responsables.</x:v>
      </x:c>
      <x:c r="V13" s="193" t="str">
        <x:v>Decidir
Convierta revisiones en acciones responsables.</x:v>
      </x:c>
    </x:row>
    <x:row r="14">
      <x:c r="A14" s="135" t="str">
        <x:v>Alinear
Convierta prioridades en objetivos medibles.</x:v>
      </x:c>
      <x:c r="B14" s="136" t="str">
        <x:v>Alinear
Convierta prioridades en objetivos medibles.</x:v>
      </x:c>
      <x:c r="C14" s="136" t="str">
        <x:v>Alinear
Convierta prioridades en objetivos medibles.</x:v>
      </x:c>
      <x:c r="D14" s="136" t="str">
        <x:v>Alinear
Convierta prioridades en objetivos medibles.</x:v>
      </x:c>
      <x:c r="E14" s="137" t="str">
        <x:v>Alinear
Convierta prioridades en objetivos medibles.</x:v>
      </x:c>
      <x:c r="F14" s="4"/>
      <x:c r="G14" s="154" t="str">
        <x:v>Financiar
Conecte iniciativas con inversión y capacidad.</x:v>
      </x:c>
      <x:c r="H14" s="155" t="str">
        <x:v>Financiar
Conecte iniciativas con inversión y capacidad.</x:v>
      </x:c>
      <x:c r="I14" s="155" t="str">
        <x:v>Financiar
Conecte iniciativas con inversión y capacidad.</x:v>
      </x:c>
      <x:c r="J14" s="155" t="str">
        <x:v>Financiar
Conecte iniciativas con inversión y capacidad.</x:v>
      </x:c>
      <x:c r="K14" s="156" t="str">
        <x:v>Financiar
Conecte iniciativas con inversión y capacidad.</x:v>
      </x:c>
      <x:c r="L14" s="4"/>
      <x:c r="M14" s="172" t="str">
        <x:v>Controlar
Use salud, indicadores y riesgos.</x:v>
      </x:c>
      <x:c r="N14" s="173" t="str">
        <x:v>Controlar
Use salud, indicadores y riesgos.</x:v>
      </x:c>
      <x:c r="O14" s="173" t="str">
        <x:v>Controlar
Use salud, indicadores y riesgos.</x:v>
      </x:c>
      <x:c r="P14" s="173" t="str">
        <x:v>Controlar
Use salud, indicadores y riesgos.</x:v>
      </x:c>
      <x:c r="Q14" s="174" t="str">
        <x:v>Controlar
Use salud, indicadores y riesgos.</x:v>
      </x:c>
      <x:c r="R14" s="4"/>
      <x:c r="S14" s="191" t="str">
        <x:v>Decidir
Convierta revisiones en acciones responsables.</x:v>
      </x:c>
      <x:c r="T14" s="192" t="str">
        <x:v>Decidir
Convierta revisiones en acciones responsables.</x:v>
      </x:c>
      <x:c r="U14" s="192" t="str">
        <x:v>Decidir
Convierta revisiones en acciones responsables.</x:v>
      </x:c>
      <x:c r="V14" s="193" t="str">
        <x:v>Decidir
Convierta revisiones en acciones responsables.</x:v>
      </x:c>
    </x:row>
    <x:row r="15">
      <x:c r="A15" s="135" t="str">
        <x:v>Alinear
Convierta prioridades en objetivos medibles.</x:v>
      </x:c>
      <x:c r="B15" s="136" t="str">
        <x:v>Alinear
Convierta prioridades en objetivos medibles.</x:v>
      </x:c>
      <x:c r="C15" s="136" t="str">
        <x:v>Alinear
Convierta prioridades en objetivos medibles.</x:v>
      </x:c>
      <x:c r="D15" s="136" t="str">
        <x:v>Alinear
Convierta prioridades en objetivos medibles.</x:v>
      </x:c>
      <x:c r="E15" s="137" t="str">
        <x:v>Alinear
Convierta prioridades en objetivos medibles.</x:v>
      </x:c>
      <x:c r="F15" s="4"/>
      <x:c r="G15" s="154" t="str">
        <x:v>Financiar
Conecte iniciativas con inversión y capacidad.</x:v>
      </x:c>
      <x:c r="H15" s="155" t="str">
        <x:v>Financiar
Conecte iniciativas con inversión y capacidad.</x:v>
      </x:c>
      <x:c r="I15" s="155" t="str">
        <x:v>Financiar
Conecte iniciativas con inversión y capacidad.</x:v>
      </x:c>
      <x:c r="J15" s="155" t="str">
        <x:v>Financiar
Conecte iniciativas con inversión y capacidad.</x:v>
      </x:c>
      <x:c r="K15" s="156" t="str">
        <x:v>Financiar
Conecte iniciativas con inversión y capacidad.</x:v>
      </x:c>
      <x:c r="L15" s="4"/>
      <x:c r="M15" s="172" t="str">
        <x:v>Controlar
Use salud, indicadores y riesgos.</x:v>
      </x:c>
      <x:c r="N15" s="173" t="str">
        <x:v>Controlar
Use salud, indicadores y riesgos.</x:v>
      </x:c>
      <x:c r="O15" s="173" t="str">
        <x:v>Controlar
Use salud, indicadores y riesgos.</x:v>
      </x:c>
      <x:c r="P15" s="173" t="str">
        <x:v>Controlar
Use salud, indicadores y riesgos.</x:v>
      </x:c>
      <x:c r="Q15" s="174" t="str">
        <x:v>Controlar
Use salud, indicadores y riesgos.</x:v>
      </x:c>
      <x:c r="R15" s="4"/>
      <x:c r="S15" s="191" t="str">
        <x:v>Decidir
Convierta revisiones en acciones responsables.</x:v>
      </x:c>
      <x:c r="T15" s="192" t="str">
        <x:v>Decidir
Convierta revisiones en acciones responsables.</x:v>
      </x:c>
      <x:c r="U15" s="192" t="str">
        <x:v>Decidir
Convierta revisiones en acciones responsables.</x:v>
      </x:c>
      <x:c r="V15" s="193" t="str">
        <x:v>Decidir
Convierta revisiones en acciones responsables.</x:v>
      </x:c>
    </x:row>
    <x:row r="16">
      <x:c r="A16" s="135" t="str">
        <x:v>Alinear
Convierta prioridades en objetivos medibles.</x:v>
      </x:c>
      <x:c r="B16" s="136" t="str">
        <x:v>Alinear
Convierta prioridades en objetivos medibles.</x:v>
      </x:c>
      <x:c r="C16" s="136" t="str">
        <x:v>Alinear
Convierta prioridades en objetivos medibles.</x:v>
      </x:c>
      <x:c r="D16" s="136" t="str">
        <x:v>Alinear
Convierta prioridades en objetivos medibles.</x:v>
      </x:c>
      <x:c r="E16" s="137" t="str">
        <x:v>Alinear
Convierta prioridades en objetivos medibles.</x:v>
      </x:c>
      <x:c r="F16" s="4"/>
      <x:c r="G16" s="154" t="str">
        <x:v>Financiar
Conecte iniciativas con inversión y capacidad.</x:v>
      </x:c>
      <x:c r="H16" s="155" t="str">
        <x:v>Financiar
Conecte iniciativas con inversión y capacidad.</x:v>
      </x:c>
      <x:c r="I16" s="155" t="str">
        <x:v>Financiar
Conecte iniciativas con inversión y capacidad.</x:v>
      </x:c>
      <x:c r="J16" s="155" t="str">
        <x:v>Financiar
Conecte iniciativas con inversión y capacidad.</x:v>
      </x:c>
      <x:c r="K16" s="156" t="str">
        <x:v>Financiar
Conecte iniciativas con inversión y capacidad.</x:v>
      </x:c>
      <x:c r="L16" s="4"/>
      <x:c r="M16" s="172" t="str">
        <x:v>Controlar
Use salud, indicadores y riesgos.</x:v>
      </x:c>
      <x:c r="N16" s="173" t="str">
        <x:v>Controlar
Use salud, indicadores y riesgos.</x:v>
      </x:c>
      <x:c r="O16" s="173" t="str">
        <x:v>Controlar
Use salud, indicadores y riesgos.</x:v>
      </x:c>
      <x:c r="P16" s="173" t="str">
        <x:v>Controlar
Use salud, indicadores y riesgos.</x:v>
      </x:c>
      <x:c r="Q16" s="174" t="str">
        <x:v>Controlar
Use salud, indicadores y riesgos.</x:v>
      </x:c>
      <x:c r="R16" s="4"/>
      <x:c r="S16" s="191" t="str">
        <x:v>Decidir
Convierta revisiones en acciones responsables.</x:v>
      </x:c>
      <x:c r="T16" s="192" t="str">
        <x:v>Decidir
Convierta revisiones en acciones responsables.</x:v>
      </x:c>
      <x:c r="U16" s="192" t="str">
        <x:v>Decidir
Convierta revisiones en acciones responsables.</x:v>
      </x:c>
      <x:c r="V16" s="193" t="str">
        <x:v>Decidir
Convierta revisiones en acciones responsables.</x:v>
      </x:c>
    </x:row>
    <x:row r="17">
      <x:c r="A17" s="138" t="str">
        <x:v>Alinear
Convierta prioridades en objetivos medibles.</x:v>
      </x:c>
      <x:c r="B17" s="139" t="str">
        <x:v>Alinear
Convierta prioridades en objetivos medibles.</x:v>
      </x:c>
      <x:c r="C17" s="139" t="str">
        <x:v>Alinear
Convierta prioridades en objetivos medibles.</x:v>
      </x:c>
      <x:c r="D17" s="139" t="str">
        <x:v>Alinear
Convierta prioridades en objetivos medibles.</x:v>
      </x:c>
      <x:c r="E17" s="140" t="str">
        <x:v>Alinear
Convierta prioridades en objetivos medibles.</x:v>
      </x:c>
      <x:c r="F17" s="4"/>
      <x:c r="G17" s="157" t="str">
        <x:v>Financiar
Conecte iniciativas con inversión y capacidad.</x:v>
      </x:c>
      <x:c r="H17" s="158" t="str">
        <x:v>Financiar
Conecte iniciativas con inversión y capacidad.</x:v>
      </x:c>
      <x:c r="I17" s="158" t="str">
        <x:v>Financiar
Conecte iniciativas con inversión y capacidad.</x:v>
      </x:c>
      <x:c r="J17" s="158" t="str">
        <x:v>Financiar
Conecte iniciativas con inversión y capacidad.</x:v>
      </x:c>
      <x:c r="K17" s="159" t="str">
        <x:v>Financiar
Conecte iniciativas con inversión y capacidad.</x:v>
      </x:c>
      <x:c r="L17" s="4"/>
      <x:c r="M17" s="175" t="str">
        <x:v>Controlar
Use salud, indicadores y riesgos.</x:v>
      </x:c>
      <x:c r="N17" s="176" t="str">
        <x:v>Controlar
Use salud, indicadores y riesgos.</x:v>
      </x:c>
      <x:c r="O17" s="176" t="str">
        <x:v>Controlar
Use salud, indicadores y riesgos.</x:v>
      </x:c>
      <x:c r="P17" s="176" t="str">
        <x:v>Controlar
Use salud, indicadores y riesgos.</x:v>
      </x:c>
      <x:c r="Q17" s="177" t="str">
        <x:v>Controlar
Use salud, indicadores y riesgos.</x:v>
      </x:c>
      <x:c r="R17" s="4"/>
      <x:c r="S17" s="194" t="str">
        <x:v>Decidir
Convierta revisiones en acciones responsables.</x:v>
      </x:c>
      <x:c r="T17" s="195" t="str">
        <x:v>Decidir
Convierta revisiones en acciones responsables.</x:v>
      </x:c>
      <x:c r="U17" s="195" t="str">
        <x:v>Decidir
Convierta revisiones en acciones responsables.</x:v>
      </x:c>
      <x:c r="V17" s="196" t="str">
        <x:v>Decidir
Convierta revisiones en acciones responsables.</x:v>
      </x:c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U18" s="4"/>
      <x:c r="V18" s="4"/>
    </x:row>
    <x:row r="19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  <x:c r="V19" s="4"/>
    </x:row>
    <x:row r="20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  <x:c r="V20" s="4"/>
    </x:row>
    <x:row r="21">
      <x:c r="A21" s="21" t="str">
        <x:v>INICIO RÁPIDO</x:v>
      </x:c>
      <x:c r="B21" s="22" t="str">
        <x:v>INICIO RÁPIDO</x:v>
      </x:c>
      <x:c r="C21" s="22" t="str">
        <x:v>INICIO RÁPIDO</x:v>
      </x:c>
      <x:c r="D21" s="22" t="str">
        <x:v>INICIO RÁPIDO</x:v>
      </x:c>
      <x:c r="E21" s="22" t="str">
        <x:v>INICIO RÁPIDO</x:v>
      </x:c>
      <x:c r="F21" s="22" t="str">
        <x:v>INICIO RÁPIDO</x:v>
      </x:c>
      <x:c r="G21" s="22" t="str">
        <x:v>INICIO RÁPIDO</x:v>
      </x:c>
      <x:c r="H21" s="22" t="str">
        <x:v>INICIO RÁPIDO</x:v>
      </x:c>
      <x:c r="I21" s="22" t="str">
        <x:v>INICIO RÁPIDO</x:v>
      </x:c>
      <x:c r="J21" s="22" t="str">
        <x:v>INICIO RÁPIDO</x:v>
      </x:c>
      <x:c r="K21" s="22" t="str">
        <x:v>INICIO RÁPIDO</x:v>
      </x:c>
      <x:c r="L21" s="22" t="str">
        <x:v>INICIO RÁPIDO</x:v>
      </x:c>
      <x:c r="M21" s="22" t="str">
        <x:v>INICIO RÁPIDO</x:v>
      </x:c>
      <x:c r="N21" s="22" t="str">
        <x:v>INICIO RÁPIDO</x:v>
      </x:c>
      <x:c r="O21" s="22" t="str">
        <x:v>INICIO RÁPIDO</x:v>
      </x:c>
      <x:c r="P21" s="22" t="str">
        <x:v>INICIO RÁPIDO</x:v>
      </x:c>
      <x:c r="Q21" s="22" t="str">
        <x:v>INICIO RÁPIDO</x:v>
      </x:c>
      <x:c r="R21" s="22" t="str">
        <x:v>INICIO RÁPIDO</x:v>
      </x:c>
      <x:c r="S21" s="22" t="str">
        <x:v>INICIO RÁPIDO</x:v>
      </x:c>
      <x:c r="T21" s="22" t="str">
        <x:v>INICIO RÁPIDO</x:v>
      </x:c>
      <x:c r="U21" s="22" t="str">
        <x:v>INICIO RÁPIDO</x:v>
      </x:c>
      <x:c r="V21" s="23" t="str">
        <x:v>INICIO RÁPIDO</x:v>
      </x:c>
    </x:row>
    <x:row r="22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U22" s="4"/>
      <x:c r="V22" s="4"/>
    </x:row>
    <x:row r="23">
      <x:c r="A23" s="198" t="str">
        <x:v>1. En CONFIGURACIÓN, reemplace empresa, fecha, umbrales, responsables, prioridades e indicadores.</x:v>
      </x:c>
      <x:c r="B23" s="198" t="str">
        <x:v>1. En CONFIGURACIÓN, reemplace empresa, fecha, umbrales, responsables, prioridades e indicadores.</x:v>
      </x:c>
      <x:c r="C23" s="198" t="str">
        <x:v>1. En CONFIGURACIÓN, reemplace empresa, fecha, umbrales, responsables, prioridades e indicadores.</x:v>
      </x:c>
      <x:c r="D23" s="198" t="str">
        <x:v>1. En CONFIGURACIÓN, reemplace empresa, fecha, umbrales, responsables, prioridades e indicadores.</x:v>
      </x:c>
      <x:c r="E23" s="198" t="str">
        <x:v>1. En CONFIGURACIÓN, reemplace empresa, fecha, umbrales, responsables, prioridades e indicadores.</x:v>
      </x:c>
      <x:c r="F23" s="198" t="str">
        <x:v>1. En CONFIGURACIÓN, reemplace empresa, fecha, umbrales, responsables, prioridades e indicadores.</x:v>
      </x:c>
      <x:c r="G23" s="198" t="str">
        <x:v>1. En CONFIGURACIÓN, reemplace empresa, fecha, umbrales, responsables, prioridades e indicadores.</x:v>
      </x:c>
      <x:c r="H23" s="198" t="str">
        <x:v>1. En CONFIGURACIÓN, reemplace empresa, fecha, umbrales, responsables, prioridades e indicadores.</x:v>
      </x:c>
      <x:c r="I23" s="198" t="str">
        <x:v>1. En CONFIGURACIÓN, reemplace empresa, fecha, umbrales, responsables, prioridades e indicadores.</x:v>
      </x:c>
      <x:c r="J23" s="198" t="str">
        <x:v>1. En CONFIGURACIÓN, reemplace empresa, fecha, umbrales, responsables, prioridades e indicadores.</x:v>
      </x:c>
      <x:c r="K23" s="198" t="str">
        <x:v>1. En CONFIGURACIÓN, reemplace empresa, fecha, umbrales, responsables, prioridades e indicadores.</x:v>
      </x:c>
      <x:c r="L23" s="198" t="str">
        <x:v>1. En CONFIGURACIÓN, reemplace empresa, fecha, umbrales, responsables, prioridades e indicadores.</x:v>
      </x:c>
      <x:c r="M23" s="198" t="str">
        <x:v>1. En CONFIGURACIÓN, reemplace empresa, fecha, umbrales, responsables, prioridades e indicadores.</x:v>
      </x:c>
      <x:c r="N23" s="198" t="str">
        <x:v>1. En CONFIGURACIÓN, reemplace empresa, fecha, umbrales, responsables, prioridades e indicadores.</x:v>
      </x:c>
      <x:c r="O23" s="198" t="str">
        <x:v>1. En CONFIGURACIÓN, reemplace empresa, fecha, umbrales, responsables, prioridades e indicadores.</x:v>
      </x:c>
      <x:c r="P23" s="198" t="str">
        <x:v>1. En CONFIGURACIÓN, reemplace empresa, fecha, umbrales, responsables, prioridades e indicadores.</x:v>
      </x:c>
      <x:c r="Q23" s="198" t="str">
        <x:v>1. En CONFIGURACIÓN, reemplace empresa, fecha, umbrales, responsables, prioridades e indicadores.</x:v>
      </x:c>
      <x:c r="R23" s="198" t="str">
        <x:v>1. En CONFIGURACIÓN, reemplace empresa, fecha, umbrales, responsables, prioridades e indicadores.</x:v>
      </x:c>
      <x:c r="S23" s="198" t="str">
        <x:v>1. En CONFIGURACIÓN, reemplace empresa, fecha, umbrales, responsables, prioridades e indicadores.</x:v>
      </x:c>
      <x:c r="T23" s="198" t="str">
        <x:v>1. En CONFIGURACIÓN, reemplace empresa, fecha, umbrales, responsables, prioridades e indicadores.</x:v>
      </x:c>
      <x:c r="U23" s="198" t="str">
        <x:v>1. En CONFIGURACIÓN, reemplace empresa, fecha, umbrales, responsables, prioridades e indicadores.</x:v>
      </x:c>
      <x:c r="V23" s="198" t="str">
        <x:v>1. En CONFIGURACIÓN, reemplace empresa, fecha, umbrales, responsables, prioridades e indicadores.</x:v>
      </x:c>
    </x:row>
    <x:row r="24">
      <x:c r="A24" s="198" t="str">
        <x:v>1. En CONFIGURACIÓN, reemplace empresa, fecha, umbrales, responsables, prioridades e indicadores.</x:v>
      </x:c>
      <x:c r="B24" s="198" t="str">
        <x:v>1. En CONFIGURACIÓN, reemplace empresa, fecha, umbrales, responsables, prioridades e indicadores.</x:v>
      </x:c>
      <x:c r="C24" s="198" t="str">
        <x:v>1. En CONFIGURACIÓN, reemplace empresa, fecha, umbrales, responsables, prioridades e indicadores.</x:v>
      </x:c>
      <x:c r="D24" s="198" t="str">
        <x:v>1. En CONFIGURACIÓN, reemplace empresa, fecha, umbrales, responsables, prioridades e indicadores.</x:v>
      </x:c>
      <x:c r="E24" s="198" t="str">
        <x:v>1. En CONFIGURACIÓN, reemplace empresa, fecha, umbrales, responsables, prioridades e indicadores.</x:v>
      </x:c>
      <x:c r="F24" s="198" t="str">
        <x:v>1. En CONFIGURACIÓN, reemplace empresa, fecha, umbrales, responsables, prioridades e indicadores.</x:v>
      </x:c>
      <x:c r="G24" s="198" t="str">
        <x:v>1. En CONFIGURACIÓN, reemplace empresa, fecha, umbrales, responsables, prioridades e indicadores.</x:v>
      </x:c>
      <x:c r="H24" s="198" t="str">
        <x:v>1. En CONFIGURACIÓN, reemplace empresa, fecha, umbrales, responsables, prioridades e indicadores.</x:v>
      </x:c>
      <x:c r="I24" s="198" t="str">
        <x:v>1. En CONFIGURACIÓN, reemplace empresa, fecha, umbrales, responsables, prioridades e indicadores.</x:v>
      </x:c>
      <x:c r="J24" s="198" t="str">
        <x:v>1. En CONFIGURACIÓN, reemplace empresa, fecha, umbrales, responsables, prioridades e indicadores.</x:v>
      </x:c>
      <x:c r="K24" s="198" t="str">
        <x:v>1. En CONFIGURACIÓN, reemplace empresa, fecha, umbrales, responsables, prioridades e indicadores.</x:v>
      </x:c>
      <x:c r="L24" s="198" t="str">
        <x:v>1. En CONFIGURACIÓN, reemplace empresa, fecha, umbrales, responsables, prioridades e indicadores.</x:v>
      </x:c>
      <x:c r="M24" s="198" t="str">
        <x:v>1. En CONFIGURACIÓN, reemplace empresa, fecha, umbrales, responsables, prioridades e indicadores.</x:v>
      </x:c>
      <x:c r="N24" s="198" t="str">
        <x:v>1. En CONFIGURACIÓN, reemplace empresa, fecha, umbrales, responsables, prioridades e indicadores.</x:v>
      </x:c>
      <x:c r="O24" s="198" t="str">
        <x:v>1. En CONFIGURACIÓN, reemplace empresa, fecha, umbrales, responsables, prioridades e indicadores.</x:v>
      </x:c>
      <x:c r="P24" s="198" t="str">
        <x:v>1. En CONFIGURACIÓN, reemplace empresa, fecha, umbrales, responsables, prioridades e indicadores.</x:v>
      </x:c>
      <x:c r="Q24" s="198" t="str">
        <x:v>1. En CONFIGURACIÓN, reemplace empresa, fecha, umbrales, responsables, prioridades e indicadores.</x:v>
      </x:c>
      <x:c r="R24" s="198" t="str">
        <x:v>1. En CONFIGURACIÓN, reemplace empresa, fecha, umbrales, responsables, prioridades e indicadores.</x:v>
      </x:c>
      <x:c r="S24" s="198" t="str">
        <x:v>1. En CONFIGURACIÓN, reemplace empresa, fecha, umbrales, responsables, prioridades e indicadores.</x:v>
      </x:c>
      <x:c r="T24" s="198" t="str">
        <x:v>1. En CONFIGURACIÓN, reemplace empresa, fecha, umbrales, responsables, prioridades e indicadores.</x:v>
      </x:c>
      <x:c r="U24" s="198" t="str">
        <x:v>1. En CONFIGURACIÓN, reemplace empresa, fecha, umbrales, responsables, prioridades e indicadores.</x:v>
      </x:c>
      <x:c r="V24" s="198" t="str">
        <x:v>1. En CONFIGURACIÓN, reemplace empresa, fecha, umbrales, responsables, prioridades e indicadores.</x:v>
      </x:c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U25" s="4"/>
      <x:c r="V25" s="4"/>
    </x:row>
    <x:row r="26">
      <x:c r="A26" s="200" t="str">
        <x:v>2. Defina resultados en OBJETIVOS y conecte iniciativas, indicadores, presupuesto, riesgos y revisiones.</x:v>
      </x:c>
      <x:c r="B26" s="200" t="str">
        <x:v>2. Defina resultados en OBJETIVOS y conecte iniciativas, indicadores, presupuesto, riesgos y revisiones.</x:v>
      </x:c>
      <x:c r="C26" s="200" t="str">
        <x:v>2. Defina resultados en OBJETIVOS y conecte iniciativas, indicadores, presupuesto, riesgos y revisiones.</x:v>
      </x:c>
      <x:c r="D26" s="200" t="str">
        <x:v>2. Defina resultados en OBJETIVOS y conecte iniciativas, indicadores, presupuesto, riesgos y revisiones.</x:v>
      </x:c>
      <x:c r="E26" s="200" t="str">
        <x:v>2. Defina resultados en OBJETIVOS y conecte iniciativas, indicadores, presupuesto, riesgos y revisiones.</x:v>
      </x:c>
      <x:c r="F26" s="200" t="str">
        <x:v>2. Defina resultados en OBJETIVOS y conecte iniciativas, indicadores, presupuesto, riesgos y revisiones.</x:v>
      </x:c>
      <x:c r="G26" s="200" t="str">
        <x:v>2. Defina resultados en OBJETIVOS y conecte iniciativas, indicadores, presupuesto, riesgos y revisiones.</x:v>
      </x:c>
      <x:c r="H26" s="200" t="str">
        <x:v>2. Defina resultados en OBJETIVOS y conecte iniciativas, indicadores, presupuesto, riesgos y revisiones.</x:v>
      </x:c>
      <x:c r="I26" s="200" t="str">
        <x:v>2. Defina resultados en OBJETIVOS y conecte iniciativas, indicadores, presupuesto, riesgos y revisiones.</x:v>
      </x:c>
      <x:c r="J26" s="200" t="str">
        <x:v>2. Defina resultados en OBJETIVOS y conecte iniciativas, indicadores, presupuesto, riesgos y revisiones.</x:v>
      </x:c>
      <x:c r="K26" s="200" t="str">
        <x:v>2. Defina resultados en OBJETIVOS y conecte iniciativas, indicadores, presupuesto, riesgos y revisiones.</x:v>
      </x:c>
      <x:c r="L26" s="200" t="str">
        <x:v>2. Defina resultados en OBJETIVOS y conecte iniciativas, indicadores, presupuesto, riesgos y revisiones.</x:v>
      </x:c>
      <x:c r="M26" s="200" t="str">
        <x:v>2. Defina resultados en OBJETIVOS y conecte iniciativas, indicadores, presupuesto, riesgos y revisiones.</x:v>
      </x:c>
      <x:c r="N26" s="200" t="str">
        <x:v>2. Defina resultados en OBJETIVOS y conecte iniciativas, indicadores, presupuesto, riesgos y revisiones.</x:v>
      </x:c>
      <x:c r="O26" s="200" t="str">
        <x:v>2. Defina resultados en OBJETIVOS y conecte iniciativas, indicadores, presupuesto, riesgos y revisiones.</x:v>
      </x:c>
      <x:c r="P26" s="200" t="str">
        <x:v>2. Defina resultados en OBJETIVOS y conecte iniciativas, indicadores, presupuesto, riesgos y revisiones.</x:v>
      </x:c>
      <x:c r="Q26" s="200" t="str">
        <x:v>2. Defina resultados en OBJETIVOS y conecte iniciativas, indicadores, presupuesto, riesgos y revisiones.</x:v>
      </x:c>
      <x:c r="R26" s="200" t="str">
        <x:v>2. Defina resultados en OBJETIVOS y conecte iniciativas, indicadores, presupuesto, riesgos y revisiones.</x:v>
      </x:c>
      <x:c r="S26" s="200" t="str">
        <x:v>2. Defina resultados en OBJETIVOS y conecte iniciativas, indicadores, presupuesto, riesgos y revisiones.</x:v>
      </x:c>
      <x:c r="T26" s="200" t="str">
        <x:v>2. Defina resultados en OBJETIVOS y conecte iniciativas, indicadores, presupuesto, riesgos y revisiones.</x:v>
      </x:c>
      <x:c r="U26" s="200" t="str">
        <x:v>2. Defina resultados en OBJETIVOS y conecte iniciativas, indicadores, presupuesto, riesgos y revisiones.</x:v>
      </x:c>
      <x:c r="V26" s="200" t="str">
        <x:v>2. Defina resultados en OBJETIVOS y conecte iniciativas, indicadores, presupuesto, riesgos y revisiones.</x:v>
      </x:c>
    </x:row>
    <x:row r="27">
      <x:c r="A27" s="200" t="str">
        <x:v>2. Defina resultados en OBJETIVOS y conecte iniciativas, indicadores, presupuesto, riesgos y revisiones.</x:v>
      </x:c>
      <x:c r="B27" s="200" t="str">
        <x:v>2. Defina resultados en OBJETIVOS y conecte iniciativas, indicadores, presupuesto, riesgos y revisiones.</x:v>
      </x:c>
      <x:c r="C27" s="200" t="str">
        <x:v>2. Defina resultados en OBJETIVOS y conecte iniciativas, indicadores, presupuesto, riesgos y revisiones.</x:v>
      </x:c>
      <x:c r="D27" s="200" t="str">
        <x:v>2. Defina resultados en OBJETIVOS y conecte iniciativas, indicadores, presupuesto, riesgos y revisiones.</x:v>
      </x:c>
      <x:c r="E27" s="200" t="str">
        <x:v>2. Defina resultados en OBJETIVOS y conecte iniciativas, indicadores, presupuesto, riesgos y revisiones.</x:v>
      </x:c>
      <x:c r="F27" s="200" t="str">
        <x:v>2. Defina resultados en OBJETIVOS y conecte iniciativas, indicadores, presupuesto, riesgos y revisiones.</x:v>
      </x:c>
      <x:c r="G27" s="200" t="str">
        <x:v>2. Defina resultados en OBJETIVOS y conecte iniciativas, indicadores, presupuesto, riesgos y revisiones.</x:v>
      </x:c>
      <x:c r="H27" s="200" t="str">
        <x:v>2. Defina resultados en OBJETIVOS y conecte iniciativas, indicadores, presupuesto, riesgos y revisiones.</x:v>
      </x:c>
      <x:c r="I27" s="200" t="str">
        <x:v>2. Defina resultados en OBJETIVOS y conecte iniciativas, indicadores, presupuesto, riesgos y revisiones.</x:v>
      </x:c>
      <x:c r="J27" s="200" t="str">
        <x:v>2. Defina resultados en OBJETIVOS y conecte iniciativas, indicadores, presupuesto, riesgos y revisiones.</x:v>
      </x:c>
      <x:c r="K27" s="200" t="str">
        <x:v>2. Defina resultados en OBJETIVOS y conecte iniciativas, indicadores, presupuesto, riesgos y revisiones.</x:v>
      </x:c>
      <x:c r="L27" s="200" t="str">
        <x:v>2. Defina resultados en OBJETIVOS y conecte iniciativas, indicadores, presupuesto, riesgos y revisiones.</x:v>
      </x:c>
      <x:c r="M27" s="200" t="str">
        <x:v>2. Defina resultados en OBJETIVOS y conecte iniciativas, indicadores, presupuesto, riesgos y revisiones.</x:v>
      </x:c>
      <x:c r="N27" s="200" t="str">
        <x:v>2. Defina resultados en OBJETIVOS y conecte iniciativas, indicadores, presupuesto, riesgos y revisiones.</x:v>
      </x:c>
      <x:c r="O27" s="200" t="str">
        <x:v>2. Defina resultados en OBJETIVOS y conecte iniciativas, indicadores, presupuesto, riesgos y revisiones.</x:v>
      </x:c>
      <x:c r="P27" s="200" t="str">
        <x:v>2. Defina resultados en OBJETIVOS y conecte iniciativas, indicadores, presupuesto, riesgos y revisiones.</x:v>
      </x:c>
      <x:c r="Q27" s="200" t="str">
        <x:v>2. Defina resultados en OBJETIVOS y conecte iniciativas, indicadores, presupuesto, riesgos y revisiones.</x:v>
      </x:c>
      <x:c r="R27" s="200" t="str">
        <x:v>2. Defina resultados en OBJETIVOS y conecte iniciativas, indicadores, presupuesto, riesgos y revisiones.</x:v>
      </x:c>
      <x:c r="S27" s="200" t="str">
        <x:v>2. Defina resultados en OBJETIVOS y conecte iniciativas, indicadores, presupuesto, riesgos y revisiones.</x:v>
      </x:c>
      <x:c r="T27" s="200" t="str">
        <x:v>2. Defina resultados en OBJETIVOS y conecte iniciativas, indicadores, presupuesto, riesgos y revisiones.</x:v>
      </x:c>
      <x:c r="U27" s="200" t="str">
        <x:v>2. Defina resultados en OBJETIVOS y conecte iniciativas, indicadores, presupuesto, riesgos y revisiones.</x:v>
      </x:c>
      <x:c r="V27" s="200" t="str">
        <x:v>2. Defina resultados en OBJETIVOS y conecte iniciativas, indicadores, presupuesto, riesgos y revisiones.</x:v>
      </x:c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U28" s="4"/>
      <x:c r="V28" s="4"/>
    </x:row>
    <x:row r="29">
      <x:c r="A29" s="198" t="str">
        <x:v>3. Actualice indicadores, progreso, costes, esfuerzo, mitigación y evidencias.</x:v>
      </x:c>
      <x:c r="B29" s="198" t="str">
        <x:v>3. Actualice indicadores, progreso, costes, esfuerzo, mitigación y evidencias.</x:v>
      </x:c>
      <x:c r="C29" s="198" t="str">
        <x:v>3. Actualice indicadores, progreso, costes, esfuerzo, mitigación y evidencias.</x:v>
      </x:c>
      <x:c r="D29" s="198" t="str">
        <x:v>3. Actualice indicadores, progreso, costes, esfuerzo, mitigación y evidencias.</x:v>
      </x:c>
      <x:c r="E29" s="198" t="str">
        <x:v>3. Actualice indicadores, progreso, costes, esfuerzo, mitigación y evidencias.</x:v>
      </x:c>
      <x:c r="F29" s="198" t="str">
        <x:v>3. Actualice indicadores, progreso, costes, esfuerzo, mitigación y evidencias.</x:v>
      </x:c>
      <x:c r="G29" s="198" t="str">
        <x:v>3. Actualice indicadores, progreso, costes, esfuerzo, mitigación y evidencias.</x:v>
      </x:c>
      <x:c r="H29" s="198" t="str">
        <x:v>3. Actualice indicadores, progreso, costes, esfuerzo, mitigación y evidencias.</x:v>
      </x:c>
      <x:c r="I29" s="198" t="str">
        <x:v>3. Actualice indicadores, progreso, costes, esfuerzo, mitigación y evidencias.</x:v>
      </x:c>
      <x:c r="J29" s="198" t="str">
        <x:v>3. Actualice indicadores, progreso, costes, esfuerzo, mitigación y evidencias.</x:v>
      </x:c>
      <x:c r="K29" s="198" t="str">
        <x:v>3. Actualice indicadores, progreso, costes, esfuerzo, mitigación y evidencias.</x:v>
      </x:c>
      <x:c r="L29" s="198" t="str">
        <x:v>3. Actualice indicadores, progreso, costes, esfuerzo, mitigación y evidencias.</x:v>
      </x:c>
      <x:c r="M29" s="198" t="str">
        <x:v>3. Actualice indicadores, progreso, costes, esfuerzo, mitigación y evidencias.</x:v>
      </x:c>
      <x:c r="N29" s="198" t="str">
        <x:v>3. Actualice indicadores, progreso, costes, esfuerzo, mitigación y evidencias.</x:v>
      </x:c>
      <x:c r="O29" s="198" t="str">
        <x:v>3. Actualice indicadores, progreso, costes, esfuerzo, mitigación y evidencias.</x:v>
      </x:c>
      <x:c r="P29" s="198" t="str">
        <x:v>3. Actualice indicadores, progreso, costes, esfuerzo, mitigación y evidencias.</x:v>
      </x:c>
      <x:c r="Q29" s="198" t="str">
        <x:v>3. Actualice indicadores, progreso, costes, esfuerzo, mitigación y evidencias.</x:v>
      </x:c>
      <x:c r="R29" s="198" t="str">
        <x:v>3. Actualice indicadores, progreso, costes, esfuerzo, mitigación y evidencias.</x:v>
      </x:c>
      <x:c r="S29" s="198" t="str">
        <x:v>3. Actualice indicadores, progreso, costes, esfuerzo, mitigación y evidencias.</x:v>
      </x:c>
      <x:c r="T29" s="198" t="str">
        <x:v>3. Actualice indicadores, progreso, costes, esfuerzo, mitigación y evidencias.</x:v>
      </x:c>
      <x:c r="U29" s="198" t="str">
        <x:v>3. Actualice indicadores, progreso, costes, esfuerzo, mitigación y evidencias.</x:v>
      </x:c>
      <x:c r="V29" s="198" t="str">
        <x:v>3. Actualice indicadores, progreso, costes, esfuerzo, mitigación y evidencias.</x:v>
      </x:c>
    </x:row>
    <x:row r="30">
      <x:c r="A30" s="198" t="str">
        <x:v>3. Actualice indicadores, progreso, costes, esfuerzo, mitigación y evidencias.</x:v>
      </x:c>
      <x:c r="B30" s="198" t="str">
        <x:v>3. Actualice indicadores, progreso, costes, esfuerzo, mitigación y evidencias.</x:v>
      </x:c>
      <x:c r="C30" s="198" t="str">
        <x:v>3. Actualice indicadores, progreso, costes, esfuerzo, mitigación y evidencias.</x:v>
      </x:c>
      <x:c r="D30" s="198" t="str">
        <x:v>3. Actualice indicadores, progreso, costes, esfuerzo, mitigación y evidencias.</x:v>
      </x:c>
      <x:c r="E30" s="198" t="str">
        <x:v>3. Actualice indicadores, progreso, costes, esfuerzo, mitigación y evidencias.</x:v>
      </x:c>
      <x:c r="F30" s="198" t="str">
        <x:v>3. Actualice indicadores, progreso, costes, esfuerzo, mitigación y evidencias.</x:v>
      </x:c>
      <x:c r="G30" s="198" t="str">
        <x:v>3. Actualice indicadores, progreso, costes, esfuerzo, mitigación y evidencias.</x:v>
      </x:c>
      <x:c r="H30" s="198" t="str">
        <x:v>3. Actualice indicadores, progreso, costes, esfuerzo, mitigación y evidencias.</x:v>
      </x:c>
      <x:c r="I30" s="198" t="str">
        <x:v>3. Actualice indicadores, progreso, costes, esfuerzo, mitigación y evidencias.</x:v>
      </x:c>
      <x:c r="J30" s="198" t="str">
        <x:v>3. Actualice indicadores, progreso, costes, esfuerzo, mitigación y evidencias.</x:v>
      </x:c>
      <x:c r="K30" s="198" t="str">
        <x:v>3. Actualice indicadores, progreso, costes, esfuerzo, mitigación y evidencias.</x:v>
      </x:c>
      <x:c r="L30" s="198" t="str">
        <x:v>3. Actualice indicadores, progreso, costes, esfuerzo, mitigación y evidencias.</x:v>
      </x:c>
      <x:c r="M30" s="198" t="str">
        <x:v>3. Actualice indicadores, progreso, costes, esfuerzo, mitigación y evidencias.</x:v>
      </x:c>
      <x:c r="N30" s="198" t="str">
        <x:v>3. Actualice indicadores, progreso, costes, esfuerzo, mitigación y evidencias.</x:v>
      </x:c>
      <x:c r="O30" s="198" t="str">
        <x:v>3. Actualice indicadores, progreso, costes, esfuerzo, mitigación y evidencias.</x:v>
      </x:c>
      <x:c r="P30" s="198" t="str">
        <x:v>3. Actualice indicadores, progreso, costes, esfuerzo, mitigación y evidencias.</x:v>
      </x:c>
      <x:c r="Q30" s="198" t="str">
        <x:v>3. Actualice indicadores, progreso, costes, esfuerzo, mitigación y evidencias.</x:v>
      </x:c>
      <x:c r="R30" s="198" t="str">
        <x:v>3. Actualice indicadores, progreso, costes, esfuerzo, mitigación y evidencias.</x:v>
      </x:c>
      <x:c r="S30" s="198" t="str">
        <x:v>3. Actualice indicadores, progreso, costes, esfuerzo, mitigación y evidencias.</x:v>
      </x:c>
      <x:c r="T30" s="198" t="str">
        <x:v>3. Actualice indicadores, progreso, costes, esfuerzo, mitigación y evidencias.</x:v>
      </x:c>
      <x:c r="U30" s="198" t="str">
        <x:v>3. Actualice indicadores, progreso, costes, esfuerzo, mitigación y evidencias.</x:v>
      </x:c>
      <x:c r="V30" s="198" t="str">
        <x:v>3. Actualice indicadores, progreso, costes, esfuerzo, mitigación y evidencias.</x:v>
      </x:c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</x:row>
    <x:row r="32">
      <x:c r="A32" s="200" t="str">
        <x:v>4. Use PANEL para decisiones, MAPA para alineación y AUDITORÍA antes de cada revisión.</x:v>
      </x:c>
      <x:c r="B32" s="200" t="str">
        <x:v>4. Use PANEL para decisiones, MAPA para alineación y AUDITORÍA antes de cada revisión.</x:v>
      </x:c>
      <x:c r="C32" s="200" t="str">
        <x:v>4. Use PANEL para decisiones, MAPA para alineación y AUDITORÍA antes de cada revisión.</x:v>
      </x:c>
      <x:c r="D32" s="200" t="str">
        <x:v>4. Use PANEL para decisiones, MAPA para alineación y AUDITORÍA antes de cada revisión.</x:v>
      </x:c>
      <x:c r="E32" s="200" t="str">
        <x:v>4. Use PANEL para decisiones, MAPA para alineación y AUDITORÍA antes de cada revisión.</x:v>
      </x:c>
      <x:c r="F32" s="200" t="str">
        <x:v>4. Use PANEL para decisiones, MAPA para alineación y AUDITORÍA antes de cada revisión.</x:v>
      </x:c>
      <x:c r="G32" s="200" t="str">
        <x:v>4. Use PANEL para decisiones, MAPA para alineación y AUDITORÍA antes de cada revisión.</x:v>
      </x:c>
      <x:c r="H32" s="200" t="str">
        <x:v>4. Use PANEL para decisiones, MAPA para alineación y AUDITORÍA antes de cada revisión.</x:v>
      </x:c>
      <x:c r="I32" s="200" t="str">
        <x:v>4. Use PANEL para decisiones, MAPA para alineación y AUDITORÍA antes de cada revisión.</x:v>
      </x:c>
      <x:c r="J32" s="200" t="str">
        <x:v>4. Use PANEL para decisiones, MAPA para alineación y AUDITORÍA antes de cada revisión.</x:v>
      </x:c>
      <x:c r="K32" s="200" t="str">
        <x:v>4. Use PANEL para decisiones, MAPA para alineación y AUDITORÍA antes de cada revisión.</x:v>
      </x:c>
      <x:c r="L32" s="200" t="str">
        <x:v>4. Use PANEL para decisiones, MAPA para alineación y AUDITORÍA antes de cada revisión.</x:v>
      </x:c>
      <x:c r="M32" s="200" t="str">
        <x:v>4. Use PANEL para decisiones, MAPA para alineación y AUDITORÍA antes de cada revisión.</x:v>
      </x:c>
      <x:c r="N32" s="200" t="str">
        <x:v>4. Use PANEL para decisiones, MAPA para alineación y AUDITORÍA antes de cada revisión.</x:v>
      </x:c>
      <x:c r="O32" s="200" t="str">
        <x:v>4. Use PANEL para decisiones, MAPA para alineación y AUDITORÍA antes de cada revisión.</x:v>
      </x:c>
      <x:c r="P32" s="200" t="str">
        <x:v>4. Use PANEL para decisiones, MAPA para alineación y AUDITORÍA antes de cada revisión.</x:v>
      </x:c>
      <x:c r="Q32" s="200" t="str">
        <x:v>4. Use PANEL para decisiones, MAPA para alineación y AUDITORÍA antes de cada revisión.</x:v>
      </x:c>
      <x:c r="R32" s="200" t="str">
        <x:v>4. Use PANEL para decisiones, MAPA para alineación y AUDITORÍA antes de cada revisión.</x:v>
      </x:c>
      <x:c r="S32" s="200" t="str">
        <x:v>4. Use PANEL para decisiones, MAPA para alineación y AUDITORÍA antes de cada revisión.</x:v>
      </x:c>
      <x:c r="T32" s="200" t="str">
        <x:v>4. Use PANEL para decisiones, MAPA para alineación y AUDITORÍA antes de cada revisión.</x:v>
      </x:c>
      <x:c r="U32" s="200" t="str">
        <x:v>4. Use PANEL para decisiones, MAPA para alineación y AUDITORÍA antes de cada revisión.</x:v>
      </x:c>
      <x:c r="V32" s="200" t="str">
        <x:v>4. Use PANEL para decisiones, MAPA para alineación y AUDITORÍA antes de cada revisión.</x:v>
      </x:c>
    </x:row>
    <x:row r="33">
      <x:c r="A33" s="200" t="str">
        <x:v>4. Use PANEL para decisiones, MAPA para alineación y AUDITORÍA antes de cada revisión.</x:v>
      </x:c>
      <x:c r="B33" s="200" t="str">
        <x:v>4. Use PANEL para decisiones, MAPA para alineación y AUDITORÍA antes de cada revisión.</x:v>
      </x:c>
      <x:c r="C33" s="200" t="str">
        <x:v>4. Use PANEL para decisiones, MAPA para alineación y AUDITORÍA antes de cada revisión.</x:v>
      </x:c>
      <x:c r="D33" s="200" t="str">
        <x:v>4. Use PANEL para decisiones, MAPA para alineación y AUDITORÍA antes de cada revisión.</x:v>
      </x:c>
      <x:c r="E33" s="200" t="str">
        <x:v>4. Use PANEL para decisiones, MAPA para alineación y AUDITORÍA antes de cada revisión.</x:v>
      </x:c>
      <x:c r="F33" s="200" t="str">
        <x:v>4. Use PANEL para decisiones, MAPA para alineación y AUDITORÍA antes de cada revisión.</x:v>
      </x:c>
      <x:c r="G33" s="200" t="str">
        <x:v>4. Use PANEL para decisiones, MAPA para alineación y AUDITORÍA antes de cada revisión.</x:v>
      </x:c>
      <x:c r="H33" s="200" t="str">
        <x:v>4. Use PANEL para decisiones, MAPA para alineación y AUDITORÍA antes de cada revisión.</x:v>
      </x:c>
      <x:c r="I33" s="200" t="str">
        <x:v>4. Use PANEL para decisiones, MAPA para alineación y AUDITORÍA antes de cada revisión.</x:v>
      </x:c>
      <x:c r="J33" s="200" t="str">
        <x:v>4. Use PANEL para decisiones, MAPA para alineación y AUDITORÍA antes de cada revisión.</x:v>
      </x:c>
      <x:c r="K33" s="200" t="str">
        <x:v>4. Use PANEL para decisiones, MAPA para alineación y AUDITORÍA antes de cada revisión.</x:v>
      </x:c>
      <x:c r="L33" s="200" t="str">
        <x:v>4. Use PANEL para decisiones, MAPA para alineación y AUDITORÍA antes de cada revisión.</x:v>
      </x:c>
      <x:c r="M33" s="200" t="str">
        <x:v>4. Use PANEL para decisiones, MAPA para alineación y AUDITORÍA antes de cada revisión.</x:v>
      </x:c>
      <x:c r="N33" s="200" t="str">
        <x:v>4. Use PANEL para decisiones, MAPA para alineación y AUDITORÍA antes de cada revisión.</x:v>
      </x:c>
      <x:c r="O33" s="200" t="str">
        <x:v>4. Use PANEL para decisiones, MAPA para alineación y AUDITORÍA antes de cada revisión.</x:v>
      </x:c>
      <x:c r="P33" s="200" t="str">
        <x:v>4. Use PANEL para decisiones, MAPA para alineación y AUDITORÍA antes de cada revisión.</x:v>
      </x:c>
      <x:c r="Q33" s="200" t="str">
        <x:v>4. Use PANEL para decisiones, MAPA para alineación y AUDITORÍA antes de cada revisión.</x:v>
      </x:c>
      <x:c r="R33" s="200" t="str">
        <x:v>4. Use PANEL para decisiones, MAPA para alineación y AUDITORÍA antes de cada revisión.</x:v>
      </x:c>
      <x:c r="S33" s="200" t="str">
        <x:v>4. Use PANEL para decisiones, MAPA para alineación y AUDITORÍA antes de cada revisión.</x:v>
      </x:c>
      <x:c r="T33" s="200" t="str">
        <x:v>4. Use PANEL para decisiones, MAPA para alineación y AUDITORÍA antes de cada revisión.</x:v>
      </x:c>
      <x:c r="U33" s="200" t="str">
        <x:v>4. Use PANEL para decisiones, MAPA para alineación y AUDITORÍA antes de cada revisión.</x:v>
      </x:c>
      <x:c r="V33" s="200" t="str">
        <x:v>4. Use PANEL para decisiones, MAPA para alineación y AUDITORÍA antes de cada revisión.</x:v>
      </x:c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U34" s="4"/>
      <x:c r="V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U35" s="4"/>
      <x:c r="V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U36" s="4"/>
      <x:c r="V36" s="4"/>
    </x:row>
    <x:row r="37">
      <x:c r="A37" s="201" t="str">
        <x:v>Los registros son datos ficticios. Sustitúyalos por información aprobada. Los cálculos son indicadores de gestión, no registros contables ni garantías.</x:v>
      </x:c>
      <x:c r="B37" s="201" t="str">
        <x:v>Los registros son datos ficticios. Sustitúyalos por información aprobada. Los cálculos son indicadores de gestión, no registros contables ni garantías.</x:v>
      </x:c>
      <x:c r="C37" s="201" t="str">
        <x:v>Los registros son datos ficticios. Sustitúyalos por información aprobada. Los cálculos son indicadores de gestión, no registros contables ni garantías.</x:v>
      </x:c>
      <x:c r="D37" s="201" t="str">
        <x:v>Los registros son datos ficticios. Sustitúyalos por información aprobada. Los cálculos son indicadores de gestión, no registros contables ni garantías.</x:v>
      </x:c>
      <x:c r="E37" s="201" t="str">
        <x:v>Los registros son datos ficticios. Sustitúyalos por información aprobada. Los cálculos son indicadores de gestión, no registros contables ni garantías.</x:v>
      </x:c>
      <x:c r="F37" s="201" t="str">
        <x:v>Los registros son datos ficticios. Sustitúyalos por información aprobada. Los cálculos son indicadores de gestión, no registros contables ni garantías.</x:v>
      </x:c>
      <x:c r="G37" s="201" t="str">
        <x:v>Los registros son datos ficticios. Sustitúyalos por información aprobada. Los cálculos son indicadores de gestión, no registros contables ni garantías.</x:v>
      </x:c>
      <x:c r="H37" s="201" t="str">
        <x:v>Los registros son datos ficticios. Sustitúyalos por información aprobada. Los cálculos son indicadores de gestión, no registros contables ni garantías.</x:v>
      </x:c>
      <x:c r="I37" s="201" t="str">
        <x:v>Los registros son datos ficticios. Sustitúyalos por información aprobada. Los cálculos son indicadores de gestión, no registros contables ni garantías.</x:v>
      </x:c>
      <x:c r="J37" s="201" t="str">
        <x:v>Los registros son datos ficticios. Sustitúyalos por información aprobada. Los cálculos son indicadores de gestión, no registros contables ni garantías.</x:v>
      </x:c>
      <x:c r="K37" s="201" t="str">
        <x:v>Los registros son datos ficticios. Sustitúyalos por información aprobada. Los cálculos son indicadores de gestión, no registros contables ni garantías.</x:v>
      </x:c>
      <x:c r="L37" s="201" t="str">
        <x:v>Los registros son datos ficticios. Sustitúyalos por información aprobada. Los cálculos son indicadores de gestión, no registros contables ni garantías.</x:v>
      </x:c>
      <x:c r="M37" s="201" t="str">
        <x:v>Los registros son datos ficticios. Sustitúyalos por información aprobada. Los cálculos son indicadores de gestión, no registros contables ni garantías.</x:v>
      </x:c>
      <x:c r="N37" s="201" t="str">
        <x:v>Los registros son datos ficticios. Sustitúyalos por información aprobada. Los cálculos son indicadores de gestión, no registros contables ni garantías.</x:v>
      </x:c>
      <x:c r="O37" s="201" t="str">
        <x:v>Los registros son datos ficticios. Sustitúyalos por información aprobada. Los cálculos son indicadores de gestión, no registros contables ni garantías.</x:v>
      </x:c>
      <x:c r="P37" s="201" t="str">
        <x:v>Los registros son datos ficticios. Sustitúyalos por información aprobada. Los cálculos son indicadores de gestión, no registros contables ni garantías.</x:v>
      </x:c>
      <x:c r="Q37" s="201" t="str">
        <x:v>Los registros son datos ficticios. Sustitúyalos por información aprobada. Los cálculos son indicadores de gestión, no registros contables ni garantías.</x:v>
      </x:c>
      <x:c r="R37" s="201" t="str">
        <x:v>Los registros son datos ficticios. Sustitúyalos por información aprobada. Los cálculos son indicadores de gestión, no registros contables ni garantías.</x:v>
      </x:c>
      <x:c r="S37" s="201" t="str">
        <x:v>Los registros son datos ficticios. Sustitúyalos por información aprobada. Los cálculos son indicadores de gestión, no registros contables ni garantías.</x:v>
      </x:c>
      <x:c r="T37" s="201" t="str">
        <x:v>Los registros son datos ficticios. Sustitúyalos por información aprobada. Los cálculos son indicadores de gestión, no registros contables ni garantías.</x:v>
      </x:c>
      <x:c r="U37" s="201" t="str">
        <x:v>Los registros son datos ficticios. Sustitúyalos por información aprobada. Los cálculos son indicadores de gestión, no registros contables ni garantías.</x:v>
      </x:c>
      <x:c r="V37" s="201" t="str">
        <x:v>Los registros son datos ficticios. Sustitúyalos por información aprobada. Los cálculos son indicadores de gestión, no registros contables ni garantías.</x:v>
      </x:c>
    </x:row>
    <x:row r="38">
      <x:c r="A38" s="201" t="str">
        <x:v>Los registros son datos ficticios. Sustitúyalos por información aprobada. Los cálculos son indicadores de gestión, no registros contables ni garantías.</x:v>
      </x:c>
      <x:c r="B38" s="201" t="str">
        <x:v>Los registros son datos ficticios. Sustitúyalos por información aprobada. Los cálculos son indicadores de gestión, no registros contables ni garantías.</x:v>
      </x:c>
      <x:c r="C38" s="201" t="str">
        <x:v>Los registros son datos ficticios. Sustitúyalos por información aprobada. Los cálculos son indicadores de gestión, no registros contables ni garantías.</x:v>
      </x:c>
      <x:c r="D38" s="201" t="str">
        <x:v>Los registros son datos ficticios. Sustitúyalos por información aprobada. Los cálculos son indicadores de gestión, no registros contables ni garantías.</x:v>
      </x:c>
      <x:c r="E38" s="201" t="str">
        <x:v>Los registros son datos ficticios. Sustitúyalos por información aprobada. Los cálculos son indicadores de gestión, no registros contables ni garantías.</x:v>
      </x:c>
      <x:c r="F38" s="201" t="str">
        <x:v>Los registros son datos ficticios. Sustitúyalos por información aprobada. Los cálculos son indicadores de gestión, no registros contables ni garantías.</x:v>
      </x:c>
      <x:c r="G38" s="201" t="str">
        <x:v>Los registros son datos ficticios. Sustitúyalos por información aprobada. Los cálculos son indicadores de gestión, no registros contables ni garantías.</x:v>
      </x:c>
      <x:c r="H38" s="201" t="str">
        <x:v>Los registros son datos ficticios. Sustitúyalos por información aprobada. Los cálculos son indicadores de gestión, no registros contables ni garantías.</x:v>
      </x:c>
      <x:c r="I38" s="201" t="str">
        <x:v>Los registros son datos ficticios. Sustitúyalos por información aprobada. Los cálculos son indicadores de gestión, no registros contables ni garantías.</x:v>
      </x:c>
      <x:c r="J38" s="201" t="str">
        <x:v>Los registros son datos ficticios. Sustitúyalos por información aprobada. Los cálculos son indicadores de gestión, no registros contables ni garantías.</x:v>
      </x:c>
      <x:c r="K38" s="201" t="str">
        <x:v>Los registros son datos ficticios. Sustitúyalos por información aprobada. Los cálculos son indicadores de gestión, no registros contables ni garantías.</x:v>
      </x:c>
      <x:c r="L38" s="201" t="str">
        <x:v>Los registros son datos ficticios. Sustitúyalos por información aprobada. Los cálculos son indicadores de gestión, no registros contables ni garantías.</x:v>
      </x:c>
      <x:c r="M38" s="201" t="str">
        <x:v>Los registros son datos ficticios. Sustitúyalos por información aprobada. Los cálculos son indicadores de gestión, no registros contables ni garantías.</x:v>
      </x:c>
      <x:c r="N38" s="201" t="str">
        <x:v>Los registros son datos ficticios. Sustitúyalos por información aprobada. Los cálculos son indicadores de gestión, no registros contables ni garantías.</x:v>
      </x:c>
      <x:c r="O38" s="201" t="str">
        <x:v>Los registros son datos ficticios. Sustitúyalos por información aprobada. Los cálculos son indicadores de gestión, no registros contables ni garantías.</x:v>
      </x:c>
      <x:c r="P38" s="201" t="str">
        <x:v>Los registros son datos ficticios. Sustitúyalos por información aprobada. Los cálculos son indicadores de gestión, no registros contables ni garantías.</x:v>
      </x:c>
      <x:c r="Q38" s="201" t="str">
        <x:v>Los registros son datos ficticios. Sustitúyalos por información aprobada. Los cálculos son indicadores de gestión, no registros contables ni garantías.</x:v>
      </x:c>
      <x:c r="R38" s="201" t="str">
        <x:v>Los registros son datos ficticios. Sustitúyalos por información aprobada. Los cálculos son indicadores de gestión, no registros contables ni garantías.</x:v>
      </x:c>
      <x:c r="S38" s="201" t="str">
        <x:v>Los registros son datos ficticios. Sustitúyalos por información aprobada. Los cálculos son indicadores de gestión, no registros contables ni garantías.</x:v>
      </x:c>
      <x:c r="T38" s="201" t="str">
        <x:v>Los registros son datos ficticios. Sustitúyalos por información aprobada. Los cálculos son indicadores de gestión, no registros contables ni garantías.</x:v>
      </x:c>
      <x:c r="U38" s="201" t="str">
        <x:v>Los registros son datos ficticios. Sustitúyalos por información aprobada. Los cálculos son indicadores de gestión, no registros contables ni garantías.</x:v>
      </x:c>
      <x:c r="V38" s="201" t="str">
        <x:v>Los registros son datos ficticios. Sustitúyalos por información aprobada. Los cálculos son indicadores de gestión, no registros contables ni garantías.</x:v>
      </x:c>
    </x:row>
    <x:row r="39">
      <x:c r="A39" s="201" t="str">
        <x:v>Los registros son datos ficticios. Sustitúyalos por información aprobada. Los cálculos son indicadores de gestión, no registros contables ni garantías.</x:v>
      </x:c>
      <x:c r="B39" s="201" t="str">
        <x:v>Los registros son datos ficticios. Sustitúyalos por información aprobada. Los cálculos son indicadores de gestión, no registros contables ni garantías.</x:v>
      </x:c>
      <x:c r="C39" s="201" t="str">
        <x:v>Los registros son datos ficticios. Sustitúyalos por información aprobada. Los cálculos son indicadores de gestión, no registros contables ni garantías.</x:v>
      </x:c>
      <x:c r="D39" s="201" t="str">
        <x:v>Los registros son datos ficticios. Sustitúyalos por información aprobada. Los cálculos son indicadores de gestión, no registros contables ni garantías.</x:v>
      </x:c>
      <x:c r="E39" s="201" t="str">
        <x:v>Los registros son datos ficticios. Sustitúyalos por información aprobada. Los cálculos son indicadores de gestión, no registros contables ni garantías.</x:v>
      </x:c>
      <x:c r="F39" s="201" t="str">
        <x:v>Los registros son datos ficticios. Sustitúyalos por información aprobada. Los cálculos son indicadores de gestión, no registros contables ni garantías.</x:v>
      </x:c>
      <x:c r="G39" s="201" t="str">
        <x:v>Los registros son datos ficticios. Sustitúyalos por información aprobada. Los cálculos son indicadores de gestión, no registros contables ni garantías.</x:v>
      </x:c>
      <x:c r="H39" s="201" t="str">
        <x:v>Los registros son datos ficticios. Sustitúyalos por información aprobada. Los cálculos son indicadores de gestión, no registros contables ni garantías.</x:v>
      </x:c>
      <x:c r="I39" s="201" t="str">
        <x:v>Los registros son datos ficticios. Sustitúyalos por información aprobada. Los cálculos son indicadores de gestión, no registros contables ni garantías.</x:v>
      </x:c>
      <x:c r="J39" s="201" t="str">
        <x:v>Los registros son datos ficticios. Sustitúyalos por información aprobada. Los cálculos son indicadores de gestión, no registros contables ni garantías.</x:v>
      </x:c>
      <x:c r="K39" s="201" t="str">
        <x:v>Los registros son datos ficticios. Sustitúyalos por información aprobada. Los cálculos son indicadores de gestión, no registros contables ni garantías.</x:v>
      </x:c>
      <x:c r="L39" s="201" t="str">
        <x:v>Los registros son datos ficticios. Sustitúyalos por información aprobada. Los cálculos son indicadores de gestión, no registros contables ni garantías.</x:v>
      </x:c>
      <x:c r="M39" s="201" t="str">
        <x:v>Los registros son datos ficticios. Sustitúyalos por información aprobada. Los cálculos son indicadores de gestión, no registros contables ni garantías.</x:v>
      </x:c>
      <x:c r="N39" s="201" t="str">
        <x:v>Los registros son datos ficticios. Sustitúyalos por información aprobada. Los cálculos son indicadores de gestión, no registros contables ni garantías.</x:v>
      </x:c>
      <x:c r="O39" s="201" t="str">
        <x:v>Los registros son datos ficticios. Sustitúyalos por información aprobada. Los cálculos son indicadores de gestión, no registros contables ni garantías.</x:v>
      </x:c>
      <x:c r="P39" s="201" t="str">
        <x:v>Los registros son datos ficticios. Sustitúyalos por información aprobada. Los cálculos son indicadores de gestión, no registros contables ni garantías.</x:v>
      </x:c>
      <x:c r="Q39" s="201" t="str">
        <x:v>Los registros son datos ficticios. Sustitúyalos por información aprobada. Los cálculos son indicadores de gestión, no registros contables ni garantías.</x:v>
      </x:c>
      <x:c r="R39" s="201" t="str">
        <x:v>Los registros son datos ficticios. Sustitúyalos por información aprobada. Los cálculos son indicadores de gestión, no registros contables ni garantías.</x:v>
      </x:c>
      <x:c r="S39" s="201" t="str">
        <x:v>Los registros son datos ficticios. Sustitúyalos por información aprobada. Los cálculos son indicadores de gestión, no registros contables ni garantías.</x:v>
      </x:c>
      <x:c r="T39" s="201" t="str">
        <x:v>Los registros son datos ficticios. Sustitúyalos por información aprobada. Los cálculos son indicadores de gestión, no registros contables ni garantías.</x:v>
      </x:c>
      <x:c r="U39" s="201" t="str">
        <x:v>Los registros son datos ficticios. Sustitúyalos por información aprobada. Los cálculos son indicadores de gestión, no registros contables ni garantías.</x:v>
      </x:c>
      <x:c r="V39" s="201" t="str">
        <x:v>Los registros son datos ficticios. Sustitúyalos por información aprobada. Los cálculos son indicadores de gestión, no registros contables ni garantías.</x:v>
      </x:c>
    </x:row>
    <x:row r="40">
      <x:c r="A40" s="201" t="str">
        <x:v>Los registros son datos ficticios. Sustitúyalos por información aprobada. Los cálculos son indicadores de gestión, no registros contables ni garantías.</x:v>
      </x:c>
      <x:c r="B40" s="201" t="str">
        <x:v>Los registros son datos ficticios. Sustitúyalos por información aprobada. Los cálculos son indicadores de gestión, no registros contables ni garantías.</x:v>
      </x:c>
      <x:c r="C40" s="201" t="str">
        <x:v>Los registros son datos ficticios. Sustitúyalos por información aprobada. Los cálculos son indicadores de gestión, no registros contables ni garantías.</x:v>
      </x:c>
      <x:c r="D40" s="201" t="str">
        <x:v>Los registros son datos ficticios. Sustitúyalos por información aprobada. Los cálculos son indicadores de gestión, no registros contables ni garantías.</x:v>
      </x:c>
      <x:c r="E40" s="201" t="str">
        <x:v>Los registros son datos ficticios. Sustitúyalos por información aprobada. Los cálculos son indicadores de gestión, no registros contables ni garantías.</x:v>
      </x:c>
      <x:c r="F40" s="201" t="str">
        <x:v>Los registros son datos ficticios. Sustitúyalos por información aprobada. Los cálculos son indicadores de gestión, no registros contables ni garantías.</x:v>
      </x:c>
      <x:c r="G40" s="201" t="str">
        <x:v>Los registros son datos ficticios. Sustitúyalos por información aprobada. Los cálculos son indicadores de gestión, no registros contables ni garantías.</x:v>
      </x:c>
      <x:c r="H40" s="201" t="str">
        <x:v>Los registros son datos ficticios. Sustitúyalos por información aprobada. Los cálculos son indicadores de gestión, no registros contables ni garantías.</x:v>
      </x:c>
      <x:c r="I40" s="201" t="str">
        <x:v>Los registros son datos ficticios. Sustitúyalos por información aprobada. Los cálculos son indicadores de gestión, no registros contables ni garantías.</x:v>
      </x:c>
      <x:c r="J40" s="201" t="str">
        <x:v>Los registros son datos ficticios. Sustitúyalos por información aprobada. Los cálculos son indicadores de gestión, no registros contables ni garantías.</x:v>
      </x:c>
      <x:c r="K40" s="201" t="str">
        <x:v>Los registros son datos ficticios. Sustitúyalos por información aprobada. Los cálculos son indicadores de gestión, no registros contables ni garantías.</x:v>
      </x:c>
      <x:c r="L40" s="201" t="str">
        <x:v>Los registros son datos ficticios. Sustitúyalos por información aprobada. Los cálculos son indicadores de gestión, no registros contables ni garantías.</x:v>
      </x:c>
      <x:c r="M40" s="201" t="str">
        <x:v>Los registros son datos ficticios. Sustitúyalos por información aprobada. Los cálculos son indicadores de gestión, no registros contables ni garantías.</x:v>
      </x:c>
      <x:c r="N40" s="201" t="str">
        <x:v>Los registros son datos ficticios. Sustitúyalos por información aprobada. Los cálculos son indicadores de gestión, no registros contables ni garantías.</x:v>
      </x:c>
      <x:c r="O40" s="201" t="str">
        <x:v>Los registros son datos ficticios. Sustitúyalos por información aprobada. Los cálculos son indicadores de gestión, no registros contables ni garantías.</x:v>
      </x:c>
      <x:c r="P40" s="201" t="str">
        <x:v>Los registros son datos ficticios. Sustitúyalos por información aprobada. Los cálculos son indicadores de gestión, no registros contables ni garantías.</x:v>
      </x:c>
      <x:c r="Q40" s="201" t="str">
        <x:v>Los registros son datos ficticios. Sustitúyalos por información aprobada. Los cálculos son indicadores de gestión, no registros contables ni garantías.</x:v>
      </x:c>
      <x:c r="R40" s="201" t="str">
        <x:v>Los registros son datos ficticios. Sustitúyalos por información aprobada. Los cálculos son indicadores de gestión, no registros contables ni garantías.</x:v>
      </x:c>
      <x:c r="S40" s="201" t="str">
        <x:v>Los registros son datos ficticios. Sustitúyalos por información aprobada. Los cálculos son indicadores de gestión, no registros contables ni garantías.</x:v>
      </x:c>
      <x:c r="T40" s="201" t="str">
        <x:v>Los registros son datos ficticios. Sustitúyalos por información aprobada. Los cálculos son indicadores de gestión, no registros contables ni garantías.</x:v>
      </x:c>
      <x:c r="U40" s="201" t="str">
        <x:v>Los registros son datos ficticios. Sustitúyalos por información aprobada. Los cálculos son indicadores de gestión, no registros contables ni garantías.</x:v>
      </x:c>
      <x:c r="V40" s="201" t="str">
        <x:v>Los registros son datos ficticios. Sustitúyalos por información aprobada. Los cálculos son indicadores de gestión, no registros contables ni garantías.</x:v>
      </x:c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  <x:c r="U41" s="4"/>
      <x:c r="V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  <x:c r="U42" s="4"/>
      <x:c r="V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  <x:c r="U43" s="4"/>
      <x:c r="V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  <x:c r="U44" s="4"/>
      <x:c r="V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  <x:c r="U45" s="4"/>
      <x:c r="V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  <x:c r="U46" s="4"/>
      <x:c r="V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  <x:c r="U47" s="4"/>
      <x:c r="V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  <x:c r="U48" s="4"/>
      <x:c r="V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U49" s="4"/>
      <x:c r="V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U50" s="4"/>
      <x:c r="V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  <x:c r="U51" s="4"/>
      <x:c r="V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  <x:c r="U52" s="4"/>
      <x:c r="V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  <x:c r="U53" s="4"/>
      <x:c r="V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  <x:c r="U54" s="4"/>
      <x:c r="V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  <x:c r="U55" s="4"/>
      <x:c r="V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  <x:c r="U56" s="4"/>
      <x:c r="V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  <x:c r="U57" s="4"/>
      <x:c r="V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  <x:c r="U58" s="4"/>
      <x:c r="V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  <x:c r="U59" s="4"/>
      <x:c r="V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  <x:c r="U60" s="4"/>
      <x:c r="V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  <x:c r="U61" s="4"/>
      <x:c r="V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  <x:c r="U62" s="4"/>
      <x:c r="V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  <x:c r="U63" s="4"/>
      <x:c r="V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  <x:c r="U64" s="4"/>
      <x:c r="V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  <x:c r="U65" s="4"/>
      <x:c r="V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  <x:c r="U66" s="4"/>
      <x:c r="V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  <x:c r="U67" s="4"/>
      <x:c r="V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  <x:c r="U68" s="4"/>
      <x:c r="V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  <x:c r="U69" s="4"/>
      <x:c r="V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  <x:c r="U70" s="4"/>
      <x:c r="V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  <x:c r="U71" s="4"/>
      <x:c r="V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  <x:c r="U72" s="4"/>
      <x:c r="V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  <x:c r="U73" s="4"/>
      <x:c r="V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  <x:c r="U74" s="4"/>
      <x:c r="V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  <x:c r="U75" s="4"/>
      <x:c r="V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  <x:c r="U76" s="4"/>
      <x:c r="V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  <x:c r="U77" s="4"/>
      <x:c r="V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  <x:c r="U78" s="4"/>
      <x:c r="V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  <x:c r="U79" s="4"/>
      <x:c r="V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  <x:c r="U80" s="4"/>
      <x:c r="V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  <x:c r="U81" s="4"/>
      <x:c r="V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  <x:c r="U82" s="4"/>
      <x:c r="V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  <x:c r="U83" s="4"/>
      <x:c r="V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  <x:c r="U84" s="4"/>
      <x:c r="V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  <x:c r="U85" s="4"/>
      <x:c r="V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  <x:c r="U86" s="4"/>
      <x:c r="V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  <x:c r="U87" s="4"/>
      <x:c r="V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  <x:c r="U88" s="4"/>
      <x:c r="V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  <x:c r="U89" s="4"/>
      <x:c r="V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  <x:c r="U90" s="4"/>
      <x:c r="V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  <x:c r="U91" s="4"/>
      <x:c r="V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  <x:c r="U92" s="4"/>
      <x:c r="V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  <x:c r="U93" s="4"/>
      <x:c r="V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  <x:c r="U94" s="4"/>
      <x:c r="V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  <x:c r="U95" s="4"/>
      <x:c r="V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  <x:c r="U96" s="4"/>
      <x:c r="V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  <x:c r="U97" s="4"/>
      <x:c r="V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  <x:c r="U98" s="4"/>
      <x:c r="V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  <x:c r="U99" s="4"/>
      <x:c r="V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  <x:c r="U100" s="4"/>
      <x:c r="V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  <x:c r="U101" s="4"/>
      <x:c r="V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  <x:c r="U102" s="4"/>
      <x:c r="V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  <x:c r="U103" s="4"/>
      <x:c r="V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  <x:c r="U104" s="4"/>
      <x:c r="V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  <x:c r="U105" s="4"/>
      <x:c r="V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  <x:c r="U106" s="4"/>
      <x:c r="V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  <x:c r="U107" s="4"/>
      <x:c r="V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  <x:c r="U108" s="4"/>
      <x:c r="V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  <x:c r="U109" s="4"/>
      <x:c r="V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  <x:c r="U110" s="4"/>
      <x:c r="V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  <x:c r="U111" s="4"/>
      <x:c r="V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  <x:c r="U112" s="4"/>
      <x:c r="V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  <x:c r="U113" s="4"/>
      <x:c r="V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  <x:c r="U114" s="4"/>
      <x:c r="V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  <x:c r="U115" s="4"/>
      <x:c r="V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  <x:c r="U116" s="4"/>
      <x:c r="V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  <x:c r="U117" s="4"/>
      <x:c r="V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  <x:c r="U118" s="4"/>
      <x:c r="V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  <x:c r="U119" s="4"/>
      <x:c r="V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  <x:c r="U120" s="4"/>
      <x:c r="V120" s="4"/>
    </x:row>
    <x:row r="12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  <x:c r="N121" s="4"/>
      <x:c r="O121" s="4"/>
      <x:c r="P121" s="4"/>
      <x:c r="Q121" s="4"/>
      <x:c r="R121" s="4"/>
      <x:c r="S121" s="4"/>
      <x:c r="T121" s="4"/>
      <x:c r="U121" s="4"/>
      <x:c r="V121" s="4"/>
    </x:row>
    <x:row r="122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  <x:c r="N122" s="4"/>
      <x:c r="O122" s="4"/>
      <x:c r="P122" s="4"/>
      <x:c r="Q122" s="4"/>
      <x:c r="R122" s="4"/>
      <x:c r="S122" s="4"/>
      <x:c r="T122" s="4"/>
      <x:c r="U122" s="4"/>
      <x:c r="V122" s="4"/>
    </x:row>
    <x:row r="123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  <x:c r="N123" s="4"/>
      <x:c r="O123" s="4"/>
      <x:c r="P123" s="4"/>
      <x:c r="Q123" s="4"/>
      <x:c r="R123" s="4"/>
      <x:c r="S123" s="4"/>
      <x:c r="T123" s="4"/>
      <x:c r="U123" s="4"/>
      <x:c r="V123" s="4"/>
    </x:row>
    <x:row r="124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  <x:c r="N124" s="4"/>
      <x:c r="O124" s="4"/>
      <x:c r="P124" s="4"/>
      <x:c r="Q124" s="4"/>
      <x:c r="R124" s="4"/>
      <x:c r="S124" s="4"/>
      <x:c r="T124" s="4"/>
      <x:c r="U124" s="4"/>
      <x:c r="V124" s="4"/>
    </x:row>
    <x:row r="125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  <x:c r="N125" s="4"/>
      <x:c r="O125" s="4"/>
      <x:c r="P125" s="4"/>
      <x:c r="Q125" s="4"/>
      <x:c r="R125" s="4"/>
      <x:c r="S125" s="4"/>
      <x:c r="T125" s="4"/>
      <x:c r="U125" s="4"/>
      <x:c r="V125" s="4"/>
    </x:row>
    <x:row r="126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  <x:c r="N126" s="4"/>
      <x:c r="O126" s="4"/>
      <x:c r="P126" s="4"/>
      <x:c r="Q126" s="4"/>
      <x:c r="R126" s="4"/>
      <x:c r="S126" s="4"/>
      <x:c r="T126" s="4"/>
      <x:c r="U126" s="4"/>
      <x:c r="V126" s="4"/>
    </x:row>
    <x:row r="127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  <x:c r="N127" s="4"/>
      <x:c r="O127" s="4"/>
      <x:c r="P127" s="4"/>
      <x:c r="Q127" s="4"/>
      <x:c r="R127" s="4"/>
      <x:c r="S127" s="4"/>
      <x:c r="T127" s="4"/>
      <x:c r="U127" s="4"/>
      <x:c r="V127" s="4"/>
    </x:row>
    <x:row r="128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  <x:c r="N128" s="4"/>
      <x:c r="O128" s="4"/>
      <x:c r="P128" s="4"/>
      <x:c r="Q128" s="4"/>
      <x:c r="R128" s="4"/>
      <x:c r="S128" s="4"/>
      <x:c r="T128" s="4"/>
      <x:c r="U128" s="4"/>
      <x:c r="V128" s="4"/>
    </x:row>
    <x:row r="129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  <x:c r="N129" s="4"/>
      <x:c r="O129" s="4"/>
      <x:c r="P129" s="4"/>
      <x:c r="Q129" s="4"/>
      <x:c r="R129" s="4"/>
      <x:c r="S129" s="4"/>
      <x:c r="T129" s="4"/>
      <x:c r="U129" s="4"/>
      <x:c r="V129" s="4"/>
    </x:row>
    <x:row r="130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  <x:c r="N130" s="4"/>
      <x:c r="O130" s="4"/>
      <x:c r="P130" s="4"/>
      <x:c r="Q130" s="4"/>
      <x:c r="R130" s="4"/>
      <x:c r="S130" s="4"/>
      <x:c r="T130" s="4"/>
      <x:c r="U130" s="4"/>
      <x:c r="V130" s="4"/>
    </x:row>
    <x:row r="13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  <x:c r="N131" s="4"/>
      <x:c r="O131" s="4"/>
      <x:c r="P131" s="4"/>
      <x:c r="Q131" s="4"/>
      <x:c r="R131" s="4"/>
      <x:c r="S131" s="4"/>
      <x:c r="T131" s="4"/>
      <x:c r="U131" s="4"/>
      <x:c r="V131" s="4"/>
    </x:row>
    <x:row r="132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  <x:c r="N132" s="4"/>
      <x:c r="O132" s="4"/>
      <x:c r="P132" s="4"/>
      <x:c r="Q132" s="4"/>
      <x:c r="R132" s="4"/>
      <x:c r="S132" s="4"/>
      <x:c r="T132" s="4"/>
      <x:c r="U132" s="4"/>
      <x:c r="V132" s="4"/>
    </x:row>
    <x:row r="133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  <x:c r="N133" s="4"/>
      <x:c r="O133" s="4"/>
      <x:c r="P133" s="4"/>
      <x:c r="Q133" s="4"/>
      <x:c r="R133" s="4"/>
      <x:c r="S133" s="4"/>
      <x:c r="T133" s="4"/>
      <x:c r="U133" s="4"/>
      <x:c r="V133" s="4"/>
    </x:row>
    <x:row r="134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  <x:c r="N134" s="4"/>
      <x:c r="O134" s="4"/>
      <x:c r="P134" s="4"/>
      <x:c r="Q134" s="4"/>
      <x:c r="R134" s="4"/>
      <x:c r="S134" s="4"/>
      <x:c r="T134" s="4"/>
      <x:c r="U134" s="4"/>
      <x:c r="V134" s="4"/>
    </x:row>
    <x:row r="135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  <x:c r="N135" s="4"/>
      <x:c r="O135" s="4"/>
      <x:c r="P135" s="4"/>
      <x:c r="Q135" s="4"/>
      <x:c r="R135" s="4"/>
      <x:c r="S135" s="4"/>
      <x:c r="T135" s="4"/>
      <x:c r="U135" s="4"/>
      <x:c r="V135" s="4"/>
    </x:row>
    <x:row r="136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  <x:c r="N136" s="4"/>
      <x:c r="O136" s="4"/>
      <x:c r="P136" s="4"/>
      <x:c r="Q136" s="4"/>
      <x:c r="R136" s="4"/>
      <x:c r="S136" s="4"/>
      <x:c r="T136" s="4"/>
      <x:c r="U136" s="4"/>
      <x:c r="V136" s="4"/>
    </x:row>
    <x:row r="137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  <x:c r="N137" s="4"/>
      <x:c r="O137" s="4"/>
      <x:c r="P137" s="4"/>
      <x:c r="Q137" s="4"/>
      <x:c r="R137" s="4"/>
      <x:c r="S137" s="4"/>
      <x:c r="T137" s="4"/>
      <x:c r="U137" s="4"/>
      <x:c r="V137" s="4"/>
    </x:row>
    <x:row r="138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  <x:c r="N138" s="4"/>
      <x:c r="O138" s="4"/>
      <x:c r="P138" s="4"/>
      <x:c r="Q138" s="4"/>
      <x:c r="R138" s="4"/>
      <x:c r="S138" s="4"/>
      <x:c r="T138" s="4"/>
      <x:c r="U138" s="4"/>
      <x:c r="V138" s="4"/>
    </x:row>
    <x:row r="139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  <x:c r="N139" s="4"/>
      <x:c r="O139" s="4"/>
      <x:c r="P139" s="4"/>
      <x:c r="Q139" s="4"/>
      <x:c r="R139" s="4"/>
      <x:c r="S139" s="4"/>
      <x:c r="T139" s="4"/>
      <x:c r="U139" s="4"/>
      <x:c r="V139" s="4"/>
    </x:row>
    <x:row r="140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  <x:c r="N140" s="4"/>
      <x:c r="O140" s="4"/>
      <x:c r="P140" s="4"/>
      <x:c r="Q140" s="4"/>
      <x:c r="R140" s="4"/>
      <x:c r="S140" s="4"/>
      <x:c r="T140" s="4"/>
      <x:c r="U140" s="4"/>
      <x:c r="V140" s="4"/>
    </x:row>
    <x:row r="14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  <x:c r="N141" s="4"/>
      <x:c r="O141" s="4"/>
      <x:c r="P141" s="4"/>
      <x:c r="Q141" s="4"/>
      <x:c r="R141" s="4"/>
      <x:c r="S141" s="4"/>
      <x:c r="T141" s="4"/>
      <x:c r="U141" s="4"/>
      <x:c r="V141" s="4"/>
    </x:row>
    <x:row r="142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  <x:c r="N142" s="4"/>
      <x:c r="O142" s="4"/>
      <x:c r="P142" s="4"/>
      <x:c r="Q142" s="4"/>
      <x:c r="R142" s="4"/>
      <x:c r="S142" s="4"/>
      <x:c r="T142" s="4"/>
      <x:c r="U142" s="4"/>
      <x:c r="V142" s="4"/>
    </x:row>
    <x:row r="143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  <x:c r="N143" s="4"/>
      <x:c r="O143" s="4"/>
      <x:c r="P143" s="4"/>
      <x:c r="Q143" s="4"/>
      <x:c r="R143" s="4"/>
      <x:c r="S143" s="4"/>
      <x:c r="T143" s="4"/>
      <x:c r="U143" s="4"/>
      <x:c r="V143" s="4"/>
    </x:row>
    <x:row r="144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4"/>
      <x:c r="N144" s="4"/>
      <x:c r="O144" s="4"/>
      <x:c r="P144" s="4"/>
      <x:c r="Q144" s="4"/>
      <x:c r="R144" s="4"/>
      <x:c r="S144" s="4"/>
      <x:c r="T144" s="4"/>
      <x:c r="U144" s="4"/>
      <x:c r="V144" s="4"/>
    </x:row>
    <x:row r="145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4"/>
      <x:c r="N145" s="4"/>
      <x:c r="O145" s="4"/>
      <x:c r="P145" s="4"/>
      <x:c r="Q145" s="4"/>
      <x:c r="R145" s="4"/>
      <x:c r="S145" s="4"/>
      <x:c r="T145" s="4"/>
      <x:c r="U145" s="4"/>
      <x:c r="V145" s="4"/>
    </x:row>
    <x:row r="146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4"/>
      <x:c r="N146" s="4"/>
      <x:c r="O146" s="4"/>
      <x:c r="P146" s="4"/>
      <x:c r="Q146" s="4"/>
      <x:c r="R146" s="4"/>
      <x:c r="S146" s="4"/>
      <x:c r="T146" s="4"/>
      <x:c r="U146" s="4"/>
      <x:c r="V146" s="4"/>
    </x:row>
    <x:row r="147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  <x:c r="N147" s="4"/>
      <x:c r="O147" s="4"/>
      <x:c r="P147" s="4"/>
      <x:c r="Q147" s="4"/>
      <x:c r="R147" s="4"/>
      <x:c r="S147" s="4"/>
      <x:c r="T147" s="4"/>
      <x:c r="U147" s="4"/>
      <x:c r="V147" s="4"/>
    </x:row>
    <x:row r="148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4"/>
      <x:c r="N148" s="4"/>
      <x:c r="O148" s="4"/>
      <x:c r="P148" s="4"/>
      <x:c r="Q148" s="4"/>
      <x:c r="R148" s="4"/>
      <x:c r="S148" s="4"/>
      <x:c r="T148" s="4"/>
      <x:c r="U148" s="4"/>
      <x:c r="V148" s="4"/>
    </x:row>
    <x:row r="149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  <x:c r="N149" s="4"/>
      <x:c r="O149" s="4"/>
      <x:c r="P149" s="4"/>
      <x:c r="Q149" s="4"/>
      <x:c r="R149" s="4"/>
      <x:c r="S149" s="4"/>
      <x:c r="T149" s="4"/>
      <x:c r="U149" s="4"/>
      <x:c r="V149" s="4"/>
    </x:row>
    <x:row r="150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  <x:c r="N150" s="4"/>
      <x:c r="O150" s="4"/>
      <x:c r="P150" s="4"/>
      <x:c r="Q150" s="4"/>
      <x:c r="R150" s="4"/>
      <x:c r="S150" s="4"/>
      <x:c r="T150" s="4"/>
      <x:c r="U150" s="4"/>
      <x:c r="V15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P2"/>
    <x:mergeCell ref="Q2:R2"/>
    <x:mergeCell ref="S2:T2"/>
    <x:mergeCell ref="U2:V2"/>
    <x:mergeCell ref="A4:V4"/>
    <x:mergeCell ref="A6:V6"/>
    <x:mergeCell ref="A7:V7"/>
    <x:mergeCell ref="A9:V9"/>
    <x:mergeCell ref="A11:E17"/>
    <x:mergeCell ref="G11:K17"/>
    <x:mergeCell ref="M11:Q17"/>
    <x:mergeCell ref="S11:V17"/>
    <x:mergeCell ref="A21:V21"/>
    <x:mergeCell ref="A23:V24"/>
    <x:mergeCell ref="A26:V27"/>
    <x:mergeCell ref="A29:V30"/>
    <x:mergeCell ref="A32:V33"/>
    <x:mergeCell ref="A37:V4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18" hidden="0" customWidth="1"/>
    <x:col min="4" max="4" width="14" hidden="0" customWidth="1"/>
    <x:col min="5" max="5" width="14" hidden="0" customWidth="1"/>
    <x:col min="6" max="6" width="16" hidden="0" customWidth="1"/>
    <x:col min="7" max="7" width="32" hidden="0" customWidth="1"/>
    <x:col min="8" max="8" width="18" hidden="0" customWidth="1"/>
    <x:col min="9" max="9" width="18" hidden="0" customWidth="1"/>
    <x:col min="10" max="10" width="16" hidden="0" customWidth="1"/>
    <x:col min="11" max="11" width="3" hidden="0" customWidth="1"/>
    <x:col min="12" max="12" width="16" hidden="0" customWidth="1"/>
    <x:col min="13" max="13" width="16" hidden="0" customWidth="1"/>
    <x:col min="14" max="14" width="16" hidden="0" customWidth="1"/>
    <x:col min="15" max="15" width="3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3" hidden="0" customWidth="1"/>
    <x:col min="21" max="21" width="16" hidden="0" customWidth="1"/>
    <x:col min="22" max="22" width="16" hidden="0" customWidth="1"/>
    <x:col min="27" max="27" width="2" hidden="1" customWidth="1"/>
    <x:col min="28" max="28" width="2" hidden="1" customWidth="1"/>
    <x:col min="30" max="30" width="2" hidden="1" customWidth="1"/>
    <x:col min="31" max="31" width="2" hidden="1" customWidth="1"/>
    <x:col min="32" max="32" width="2" hidden="1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AA1" t="str">
        <x:v>Salud de objetivos</x:v>
      </x:c>
      <x:c r="AB1" t="str">
        <x:v>Cantidad</x:v>
      </x:c>
      <x:c r="AD1" t="str">
        <x:v>Mes</x:v>
      </x:c>
      <x:c r="AE1" t="str">
        <x:v>Logro</x:v>
      </x:c>
      <x:c r="AF1" t="str">
        <x:v>Meta</x:v>
      </x:c>
    </x:row>
    <x:row r="2" ht="24" customHeight="1">
      <x:c r="A2" s="13" t="str">
        <x:v>Inicio</x:v>
      </x:c>
      <x:c r="B2" s="14" t="str">
        <x:v>Inicio</x:v>
      </x:c>
      <x:c r="C2" s="8" t="str">
        <x:v>Panel</x:v>
      </x:c>
      <x:c r="D2" s="9" t="str">
        <x:v>Panel</x:v>
      </x:c>
      <x:c r="E2" s="13" t="str">
        <x:v>Mapa estratégico</x:v>
      </x:c>
      <x:c r="F2" s="14" t="str">
        <x:v>Mapa estratégico</x:v>
      </x:c>
      <x:c r="G2" s="13" t="str">
        <x:v>Objetivos</x:v>
      </x:c>
      <x:c r="H2" s="14" t="str">
        <x:v>Objetivos</x:v>
      </x:c>
      <x:c r="I2" s="13" t="str">
        <x:v>Iniciativas</x:v>
      </x:c>
      <x:c r="J2" s="14" t="str">
        <x:v>Iniciativas</x:v>
      </x:c>
      <x:c r="K2" s="13" t="str">
        <x:v>Indicadores</x:v>
      </x:c>
      <x:c r="L2" s="14" t="str">
        <x:v>Indicadores</x:v>
      </x:c>
      <x:c r="M2" s="13" t="str">
        <x:v>Presupuesto</x:v>
      </x:c>
      <x:c r="N2" s="14" t="str">
        <x:v>Presupuesto</x:v>
      </x:c>
      <x:c r="O2" s="13" t="str">
        <x:v>Riesgos</x:v>
      </x:c>
      <x:c r="P2" s="14" t="str">
        <x:v>Riesgos</x:v>
      </x:c>
      <x:c r="Q2" s="13" t="str">
        <x:v>Revisión mensual</x:v>
      </x:c>
      <x:c r="R2" s="14" t="str">
        <x:v>Revisión mensual</x:v>
      </x:c>
      <x:c r="S2" s="13" t="str">
        <x:v>Configuración</x:v>
      </x:c>
      <x:c r="T2" s="14" t="str">
        <x:v>Configuración</x:v>
      </x:c>
      <x:c r="U2" s="13" t="str">
        <x:v>Auditoría</x:v>
      </x:c>
      <x:c r="V2" s="14" t="str">
        <x:v>Auditoría</x:v>
      </x:c>
      <x:c r="AA2" t="str">
        <x:v>Al día</x:v>
      </x:c>
      <x:c r="AB2" t="n">
        <x:f>COUNTIF('OBJETIVOS'!$P$11:$P$100,AA2)</x:f>
        <x:v>3</x:v>
      </x:c>
      <x:c r="AD2" t="str">
        <x:v>Jul</x:v>
      </x:c>
      <x:c r="AE2" t="n">
        <x:f>AVERAGE('INDICADORES'!$K$11:$K$15)</x:f>
        <x:v>0.6982185031433151</x:v>
      </x:c>
      <x:c r="AF2" t="n">
        <x:v>1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AA3" t="str">
        <x:v>En riesgo</x:v>
      </x:c>
      <x:c r="AB3" t="n">
        <x:f>COUNTIF('OBJETIVOS'!$P$11:$P$100,AA3)</x:f>
        <x:v>2</x:v>
      </x:c>
      <x:c r="AD3" t="str">
        <x:v>Aug</x:v>
      </x:c>
      <x:c r="AE3" t="n">
        <x:f>AVERAGE('INDICADORES'!$K$16:$K$20)</x:f>
        <x:v>0.7349009077315137</x:v>
      </x:c>
      <x:c r="AF3" t="n">
        <x:v>1</x:v>
      </x:c>
    </x:row>
    <x:row r="4" ht="20" customHeight="1">
      <x:c r="A4" s="15" t="str">
        <x:v>VISTA DE GESTIÓN</x:v>
      </x:c>
      <x:c r="B4" s="15" t="str">
        <x:v>VISTA DE GESTIÓN</x:v>
      </x:c>
      <x:c r="C4" s="15" t="str">
        <x:v>VISTA DE GESTIÓN</x:v>
      </x:c>
      <x:c r="D4" s="15" t="str">
        <x:v>VISTA DE GESTIÓN</x:v>
      </x:c>
      <x:c r="E4" s="15" t="str">
        <x:v>VISTA DE GESTIÓN</x:v>
      </x:c>
      <x:c r="F4" s="15" t="str">
        <x:v>VISTA DE GESTIÓN</x:v>
      </x:c>
      <x:c r="G4" s="15" t="str">
        <x:v>VISTA DE GESTIÓN</x:v>
      </x:c>
      <x:c r="H4" s="15" t="str">
        <x:v>VISTA DE GESTIÓN</x:v>
      </x:c>
      <x:c r="I4" s="15" t="str">
        <x:v>VISTA DE GESTIÓN</x:v>
      </x:c>
      <x:c r="J4" s="15" t="str">
        <x:v>VISTA DE GESTIÓN</x:v>
      </x:c>
      <x:c r="K4" s="15" t="str">
        <x:v>VISTA DE GESTIÓN</x:v>
      </x:c>
      <x:c r="L4" s="15" t="str">
        <x:v>VISTA DE GESTIÓN</x:v>
      </x:c>
      <x:c r="M4" s="15" t="str">
        <x:v>VISTA DE GESTIÓN</x:v>
      </x:c>
      <x:c r="N4" s="15" t="str">
        <x:v>VISTA DE GESTIÓN</x:v>
      </x:c>
      <x:c r="O4" s="15" t="str">
        <x:v>VISTA DE GESTIÓN</x:v>
      </x:c>
      <x:c r="P4" s="15" t="str">
        <x:v>VISTA DE GESTIÓN</x:v>
      </x:c>
      <x:c r="Q4" s="15" t="str">
        <x:v>VISTA DE GESTIÓN</x:v>
      </x:c>
      <x:c r="R4" s="15" t="str">
        <x:v>VISTA DE GESTIÓN</x:v>
      </x:c>
      <x:c r="S4" s="15" t="str">
        <x:v>VISTA DE GESTIÓN</x:v>
      </x:c>
      <x:c r="T4" s="15" t="str">
        <x:v>VISTA DE GESTIÓN</x:v>
      </x:c>
      <x:c r="U4" s="15" t="str">
        <x:v>VISTA DE GESTIÓN</x:v>
      </x:c>
      <x:c r="V4" s="15" t="str">
        <x:v>VISTA DE GESTIÓN</x:v>
      </x:c>
      <x:c r="AA4" t="str">
        <x:v>Desviada</x:v>
      </x:c>
      <x:c r="AB4" t="n">
        <x:f>COUNTIF('OBJETIVOS'!$P$11:$P$100,AA4)</x:f>
        <x:v>0</x:v>
      </x:c>
      <x:c r="AD4" t="str">
        <x:v>Sep</x:v>
      </x:c>
      <x:c r="AE4" t="n">
        <x:f>AVERAGE('INDICADORES'!$K$21:$K$25)</x:f>
        <x:v>0.7873338107172694</x:v>
      </x:c>
      <x:c r="AF4" t="n">
        <x:v>1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U5" s="4"/>
      <x:c r="V5" s="4"/>
      <x:c r="AA5" t="str">
        <x:v>Completa</x:v>
      </x:c>
      <x:c r="AB5" t="n">
        <x:f>COUNTIF('OBJETIVOS'!$P$11:$P$100,AA5)</x:f>
        <x:v>1</x:v>
      </x:c>
      <x:c r="AD5" t="str">
        <x:v>Oct</x:v>
      </x:c>
      <x:c r="AE5" t="n">
        <x:f>AVERAGE('INDICADORES'!$K$26:$K$30)</x:f>
        <x:v>0.8459842371496507</x:v>
      </x:c>
      <x:c r="AF5" t="n">
        <x:v>1</x:v>
      </x:c>
    </x:row>
    <x:row r="6" ht="22" customHeight="1">
      <x:c r="A6" s="17" t="str">
        <x:v>Panel de Planificación</x:v>
      </x:c>
      <x:c r="B6" s="17" t="str">
        <x:v>Panel de Planificación</x:v>
      </x:c>
      <x:c r="C6" s="17" t="str">
        <x:v>Panel de Planificación</x:v>
      </x:c>
      <x:c r="D6" s="17" t="str">
        <x:v>Panel de Planificación</x:v>
      </x:c>
      <x:c r="E6" s="17" t="str">
        <x:v>Panel de Planificación</x:v>
      </x:c>
      <x:c r="F6" s="17" t="str">
        <x:v>Panel de Planificación</x:v>
      </x:c>
      <x:c r="G6" s="17" t="str">
        <x:v>Panel de Planificación</x:v>
      </x:c>
      <x:c r="H6" s="17" t="str">
        <x:v>Panel de Planificación</x:v>
      </x:c>
      <x:c r="I6" s="17" t="str">
        <x:v>Panel de Planificación</x:v>
      </x:c>
      <x:c r="J6" s="17" t="str">
        <x:v>Panel de Planificación</x:v>
      </x:c>
      <x:c r="K6" s="17" t="str">
        <x:v>Panel de Planificación</x:v>
      </x:c>
      <x:c r="L6" s="17" t="str">
        <x:v>Panel de Planificación</x:v>
      </x:c>
      <x:c r="M6" s="17" t="str">
        <x:v>Panel de Planificación</x:v>
      </x:c>
      <x:c r="N6" s="17" t="str">
        <x:v>Panel de Planificación</x:v>
      </x:c>
      <x:c r="O6" s="17" t="str">
        <x:v>Panel de Planificación</x:v>
      </x:c>
      <x:c r="P6" s="17" t="str">
        <x:v>Panel de Planificación</x:v>
      </x:c>
      <x:c r="Q6" s="17" t="str">
        <x:v>Panel de Planificación</x:v>
      </x:c>
      <x:c r="R6" s="17" t="str">
        <x:v>Panel de Planificación</x:v>
      </x:c>
      <x:c r="S6" s="17" t="str">
        <x:v>Panel de Planificación</x:v>
      </x:c>
      <x:c r="T6" s="17" t="str">
        <x:v>Panel de Planificación</x:v>
      </x:c>
      <x:c r="U6" s="17" t="str">
        <x:v>Panel de Planificación</x:v>
      </x:c>
      <x:c r="V6" s="17" t="str">
        <x:v>Panel de Planificación</x:v>
      </x:c>
    </x:row>
    <x:row r="7" ht="22" customHeight="1">
      <x:c r="A7" s="18" t="str">
        <x:v>Revise ejecución, objetivos, inversión, capacidad, riesgos y acciones que requieren atención.</x:v>
      </x:c>
      <x:c r="B7" s="18" t="str">
        <x:v>Revise ejecución, objetivos, inversión, capacidad, riesgos y acciones que requieren atención.</x:v>
      </x:c>
      <x:c r="C7" s="18" t="str">
        <x:v>Revise ejecución, objetivos, inversión, capacidad, riesgos y acciones que requieren atención.</x:v>
      </x:c>
      <x:c r="D7" s="18" t="str">
        <x:v>Revise ejecución, objetivos, inversión, capacidad, riesgos y acciones que requieren atención.</x:v>
      </x:c>
      <x:c r="E7" s="18" t="str">
        <x:v>Revise ejecución, objetivos, inversión, capacidad, riesgos y acciones que requieren atención.</x:v>
      </x:c>
      <x:c r="F7" s="18" t="str">
        <x:v>Revise ejecución, objetivos, inversión, capacidad, riesgos y acciones que requieren atención.</x:v>
      </x:c>
      <x:c r="G7" s="18" t="str">
        <x:v>Revise ejecución, objetivos, inversión, capacidad, riesgos y acciones que requieren atención.</x:v>
      </x:c>
      <x:c r="H7" s="18" t="str">
        <x:v>Revise ejecución, objetivos, inversión, capacidad, riesgos y acciones que requieren atención.</x:v>
      </x:c>
      <x:c r="I7" s="18" t="str">
        <x:v>Revise ejecución, objetivos, inversión, capacidad, riesgos y acciones que requieren atención.</x:v>
      </x:c>
      <x:c r="J7" s="18" t="str">
        <x:v>Revise ejecución, objetivos, inversión, capacidad, riesgos y acciones que requieren atención.</x:v>
      </x:c>
      <x:c r="K7" s="18" t="str">
        <x:v>Revise ejecución, objetivos, inversión, capacidad, riesgos y acciones que requieren atención.</x:v>
      </x:c>
      <x:c r="L7" s="18" t="str">
        <x:v>Revise ejecución, objetivos, inversión, capacidad, riesgos y acciones que requieren atención.</x:v>
      </x:c>
      <x:c r="M7" s="18" t="str">
        <x:v>Revise ejecución, objetivos, inversión, capacidad, riesgos y acciones que requieren atención.</x:v>
      </x:c>
      <x:c r="N7" s="18" t="str">
        <x:v>Revise ejecución, objetivos, inversión, capacidad, riesgos y acciones que requieren atención.</x:v>
      </x:c>
      <x:c r="O7" s="18" t="str">
        <x:v>Revise ejecución, objetivos, inversión, capacidad, riesgos y acciones que requieren atención.</x:v>
      </x:c>
      <x:c r="P7" s="18" t="str">
        <x:v>Revise ejecución, objetivos, inversión, capacidad, riesgos y acciones que requieren atención.</x:v>
      </x:c>
      <x:c r="Q7" s="18" t="str">
        <x:v>Revise ejecución, objetivos, inversión, capacidad, riesgos y acciones que requieren atención.</x:v>
      </x:c>
      <x:c r="R7" s="18" t="str">
        <x:v>Revise ejecución, objetivos, inversión, capacidad, riesgos y acciones que requieren atención.</x:v>
      </x:c>
      <x:c r="S7" s="18" t="str">
        <x:v>Revise ejecución, objetivos, inversión, capacidad, riesgos y acciones que requieren atención.</x:v>
      </x:c>
      <x:c r="T7" s="18" t="str">
        <x:v>Revise ejecución, objetivos, inversión, capacidad, riesgos y acciones que requieren atención.</x:v>
      </x:c>
      <x:c r="U7" s="18" t="str">
        <x:v>Revise ejecución, objetivos, inversión, capacidad, riesgos y acciones que requieren atención.</x:v>
      </x:c>
      <x:c r="V7" s="18" t="str">
        <x:v>Revise ejecución, objetivos, inversión, capacidad, riesgos y acciones que requieren atención.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U9" s="4"/>
      <x:c r="V9" s="4"/>
    </x:row>
    <x:row r="10">
      <x:c r="A10" s="107" t="str">
        <x:v>Objetivos activos</x:v>
      </x:c>
      <x:c r="B10" s="107" t="str">
        <x:v>Objetivos activos</x:v>
      </x:c>
      <x:c r="C10" s="107" t="str">
        <x:v>Objetivos activos</x:v>
      </x:c>
      <x:c r="D10" s="107" t="str">
        <x:v>Objetivos activos</x:v>
      </x:c>
      <x:c r="E10" s="4"/>
      <x:c r="F10" s="112" t="str">
        <x:v>Objetivos en riesgo / desviados</x:v>
      </x:c>
      <x:c r="G10" s="112" t="str">
        <x:v>Objetivos en riesgo / desviados</x:v>
      </x:c>
      <x:c r="H10" s="112" t="str">
        <x:v>Objetivos en riesgo / desviados</x:v>
      </x:c>
      <x:c r="I10" s="112" t="str">
        <x:v>Objetivos en riesgo / desviados</x:v>
      </x:c>
      <x:c r="J10" s="4"/>
      <x:c r="K10" s="107" t="str">
        <x:v>Iniciativas abiertas</x:v>
      </x:c>
      <x:c r="L10" s="107" t="str">
        <x:v>Iniciativas abiertas</x:v>
      </x:c>
      <x:c r="M10" s="107" t="str">
        <x:v>Iniciativas abiertas</x:v>
      </x:c>
      <x:c r="N10" s="107" t="str">
        <x:v>Iniciativas abiertas</x:v>
      </x:c>
      <x:c r="O10" s="4"/>
      <x:c r="P10" s="112" t="str">
        <x:v>Acciones vencidas</x:v>
      </x:c>
      <x:c r="Q10" s="112" t="str">
        <x:v>Acciones vencidas</x:v>
      </x:c>
      <x:c r="R10" s="112" t="str">
        <x:v>Acciones vencidas</x:v>
      </x:c>
      <x:c r="S10" s="112" t="str">
        <x:v>Acciones vencidas</x:v>
      </x:c>
      <x:c r="T10" s="4"/>
      <x:c r="U10" s="4"/>
      <x:c r="V10" s="4"/>
    </x:row>
    <x:row r="11">
      <x:c r="A11" s="110" t="n">
        <x:f>COUNTIFS('OBJETIVOS'!$A$11:$A$100,"&lt;&gt;",'OBJETIVOS'!$N$11:$N$100,"&lt;&gt;Completado",'OBJETIVOS'!$N$11:$N$100,"&lt;&gt;Cancelado")</x:f>
        <x:v>5</x:v>
      </x:c>
      <x:c r="B11" s="110"/>
      <x:c r="C11" s="110"/>
      <x:c r="D11" s="110"/>
      <x:c r="E11" s="4"/>
      <x:c r="F11" s="110" t="n">
        <x:f>COUNTIF('OBJETIVOS'!$P$11:$P$100,"En riesgo")+COUNTIF('OBJETIVOS'!$P$11:$P$100,"Desviada")</x:f>
        <x:v>2</x:v>
      </x:c>
      <x:c r="G11" s="110"/>
      <x:c r="H11" s="110"/>
      <x:c r="I11" s="110"/>
      <x:c r="J11" s="4"/>
      <x:c r="K11" s="110" t="n">
        <x:f>COUNTIFS('INICIATIVAS'!$A$11:$A$120,"&lt;&gt;",'INICIATIVAS'!$K$11:$K$120,"&lt;&gt;Completada",'INICIATIVAS'!$K$11:$K$120,"&lt;&gt;Cancelada")</x:f>
        <x:v>7</x:v>
      </x:c>
      <x:c r="L11" s="110"/>
      <x:c r="M11" s="110"/>
      <x:c r="N11" s="110"/>
      <x:c r="O11" s="4"/>
      <x:c r="P11" s="110" t="n">
        <x:f>COUNTIF('INICIATIVAS'!$N$11:$N$120,"Vencida")+COUNTIF('RIESGOS'!$P$11:$P$100,"Vencida")+COUNTIF('REVISIÓN MENSUAL'!$K$11:$K$120,"Vencida")</x:f>
        <x:v>2</x:v>
      </x:c>
      <x:c r="Q11" s="110"/>
      <x:c r="R11" s="110"/>
      <x:c r="S11" s="110"/>
      <x:c r="T11" s="4"/>
      <x:c r="U11" s="4"/>
      <x:c r="V11" s="4"/>
    </x:row>
    <x:row r="12">
      <x:c r="A12" s="110"/>
      <x:c r="B12" s="110"/>
      <x:c r="C12" s="110"/>
      <x:c r="D12" s="110"/>
      <x:c r="E12" s="4"/>
      <x:c r="F12" s="110"/>
      <x:c r="G12" s="110"/>
      <x:c r="H12" s="110"/>
      <x:c r="I12" s="110"/>
      <x:c r="J12" s="4"/>
      <x:c r="K12" s="110"/>
      <x:c r="L12" s="110"/>
      <x:c r="M12" s="110"/>
      <x:c r="N12" s="110"/>
      <x:c r="O12" s="4"/>
      <x:c r="P12" s="110"/>
      <x:c r="Q12" s="110"/>
      <x:c r="R12" s="110"/>
      <x:c r="S12" s="110"/>
      <x:c r="T12" s="4"/>
      <x:c r="U12" s="4"/>
      <x:c r="V12" s="4"/>
    </x:row>
    <x:row r="13">
      <x:c r="A13" s="110"/>
      <x:c r="B13" s="110"/>
      <x:c r="C13" s="110"/>
      <x:c r="D13" s="110"/>
      <x:c r="E13" s="4"/>
      <x:c r="F13" s="110"/>
      <x:c r="G13" s="110"/>
      <x:c r="H13" s="110"/>
      <x:c r="I13" s="110"/>
      <x:c r="J13" s="4"/>
      <x:c r="K13" s="110"/>
      <x:c r="L13" s="110"/>
      <x:c r="M13" s="110"/>
      <x:c r="N13" s="110"/>
      <x:c r="O13" s="4"/>
      <x:c r="P13" s="110"/>
      <x:c r="Q13" s="110"/>
      <x:c r="R13" s="110"/>
      <x:c r="S13" s="110"/>
      <x:c r="T13" s="4"/>
      <x:c r="U13" s="4"/>
      <x:c r="V13" s="4"/>
    </x:row>
    <x:row r="14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  <x:c r="U14" s="4"/>
      <x:c r="V14" s="4"/>
    </x:row>
    <x:row r="15">
      <x:c r="A15" s="114" t="str">
        <x:v>Indicadores cumplidos</x:v>
      </x:c>
      <x:c r="B15" s="114" t="str">
        <x:v>Indicadores cumplidos</x:v>
      </x:c>
      <x:c r="C15" s="114" t="str">
        <x:v>Indicadores cumplidos</x:v>
      </x:c>
      <x:c r="D15" s="114" t="str">
        <x:v>Indicadores cumplidos</x:v>
      </x:c>
      <x:c r="E15" s="4"/>
      <x:c r="F15" s="107" t="str">
        <x:v>Presupuesto usado</x:v>
      </x:c>
      <x:c r="G15" s="107" t="str">
        <x:v>Presupuesto usado</x:v>
      </x:c>
      <x:c r="H15" s="107" t="str">
        <x:v>Presupuesto usado</x:v>
      </x:c>
      <x:c r="I15" s="107" t="str">
        <x:v>Presupuesto usado</x:v>
      </x:c>
      <x:c r="J15" s="4"/>
      <x:c r="K15" s="118" t="str">
        <x:v>Capacidad usada</x:v>
      </x:c>
      <x:c r="L15" s="118" t="str">
        <x:v>Capacidad usada</x:v>
      </x:c>
      <x:c r="M15" s="118" t="str">
        <x:v>Capacidad usada</x:v>
      </x:c>
      <x:c r="N15" s="118" t="str">
        <x:v>Capacidad usada</x:v>
      </x:c>
      <x:c r="O15" s="4"/>
      <x:c r="P15" s="112" t="str">
        <x:v>Riesgos residuales altos</x:v>
      </x:c>
      <x:c r="Q15" s="112" t="str">
        <x:v>Riesgos residuales altos</x:v>
      </x:c>
      <x:c r="R15" s="112" t="str">
        <x:v>Riesgos residuales altos</x:v>
      </x:c>
      <x:c r="S15" s="112" t="str">
        <x:v>Riesgos residuales altos</x:v>
      </x:c>
      <x:c r="T15" s="4"/>
      <x:c r="U15" s="4"/>
      <x:c r="V15" s="4"/>
    </x:row>
    <x:row r="16">
      <x:c r="A16" s="116" t="n">
        <x:f>IFERROR(COUNTIFS('INDICADORES'!$A$11:$A$160,MAX('INDICADORES'!$A$11:$A$160),'INDICADORES'!$L$11:$L$160,"Cumplido")/COUNTIFS('INDICADORES'!$A$11:$A$160,MAX('INDICADORES'!$A$11:$A$160),'INDICADORES'!$L$11:$L$160,"&lt;&gt;Falta"),0)</x:f>
        <x:v>0</x:v>
      </x:c>
      <x:c r="B16" s="116"/>
      <x:c r="C16" s="116"/>
      <x:c r="D16" s="116"/>
      <x:c r="E16" s="4"/>
      <x:c r="F16" s="116" t="n">
        <x:f>IFERROR(SUM('PRESUPUESTO'!$H$11:$H$120)/SUM('PRESUPUESTO'!$F$11:$F$120),0)</x:f>
        <x:v>0.40955882352941175</x:v>
      </x:c>
      <x:c r="G16" s="116"/>
      <x:c r="H16" s="116"/>
      <x:c r="I16" s="116"/>
      <x:c r="J16" s="4"/>
      <x:c r="K16" s="116" t="n">
        <x:f>IFERROR(SUM('PRESUPUESTO'!$K$11:$K$120)/SUM('PRESUPUESTO'!$J$11:$J$120),0)</x:f>
        <x:v>0.46655405405405403</x:v>
      </x:c>
      <x:c r="L16" s="116"/>
      <x:c r="M16" s="116"/>
      <x:c r="N16" s="116"/>
      <x:c r="O16" s="4"/>
      <x:c r="P16" s="110" t="n">
        <x:f>COUNTIFS('RIESGOS'!$O$11:$O$100,"&gt;=15",'RIESGOS'!$L$11:$L$100,"&lt;&gt;Cerrado")</x:f>
        <x:v>0</x:v>
      </x:c>
      <x:c r="Q16" s="110"/>
      <x:c r="R16" s="110"/>
      <x:c r="S16" s="110"/>
      <x:c r="T16" s="4"/>
      <x:c r="U16" s="4"/>
      <x:c r="V16" s="4"/>
    </x:row>
    <x:row r="17">
      <x:c r="A17" s="116"/>
      <x:c r="B17" s="116"/>
      <x:c r="C17" s="116"/>
      <x:c r="D17" s="116"/>
      <x:c r="E17" s="4"/>
      <x:c r="F17" s="116"/>
      <x:c r="G17" s="116"/>
      <x:c r="H17" s="116"/>
      <x:c r="I17" s="116"/>
      <x:c r="J17" s="4"/>
      <x:c r="K17" s="116"/>
      <x:c r="L17" s="116"/>
      <x:c r="M17" s="116"/>
      <x:c r="N17" s="116"/>
      <x:c r="O17" s="4"/>
      <x:c r="P17" s="110"/>
      <x:c r="Q17" s="110"/>
      <x:c r="R17" s="110"/>
      <x:c r="S17" s="110"/>
      <x:c r="T17" s="4"/>
      <x:c r="U17" s="4"/>
      <x:c r="V17" s="4"/>
    </x:row>
    <x:row r="18">
      <x:c r="A18" s="116"/>
      <x:c r="B18" s="116"/>
      <x:c r="C18" s="116"/>
      <x:c r="D18" s="116"/>
      <x:c r="E18" s="4"/>
      <x:c r="F18" s="116"/>
      <x:c r="G18" s="116"/>
      <x:c r="H18" s="116"/>
      <x:c r="I18" s="116"/>
      <x:c r="J18" s="4"/>
      <x:c r="K18" s="116"/>
      <x:c r="L18" s="116"/>
      <x:c r="M18" s="116"/>
      <x:c r="N18" s="116"/>
      <x:c r="O18" s="4"/>
      <x:c r="P18" s="110"/>
      <x:c r="Q18" s="110"/>
      <x:c r="R18" s="110"/>
      <x:c r="S18" s="110"/>
      <x:c r="T18" s="4"/>
      <x:c r="U18" s="4"/>
      <x:c r="V18" s="4"/>
    </x:row>
    <x:row r="19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  <x:c r="V19" s="4"/>
    </x:row>
    <x:row r="20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  <x:c r="V20" s="4"/>
    </x:row>
    <x:row r="21">
      <x:c r="A21" s="21" t="str">
        <x:v>COLA DE ATENCIÓN DE GESTIÓN</x:v>
      </x:c>
      <x:c r="B21" s="22" t="str">
        <x:v>COLA DE ATENCIÓN DE GESTIÓN</x:v>
      </x:c>
      <x:c r="C21" s="22" t="str">
        <x:v>COLA DE ATENCIÓN DE GESTIÓN</x:v>
      </x:c>
      <x:c r="D21" s="22" t="str">
        <x:v>COLA DE ATENCIÓN DE GESTIÓN</x:v>
      </x:c>
      <x:c r="E21" s="22" t="str">
        <x:v>COLA DE ATENCIÓN DE GESTIÓN</x:v>
      </x:c>
      <x:c r="F21" s="22" t="str">
        <x:v>COLA DE ATENCIÓN DE GESTIÓN</x:v>
      </x:c>
      <x:c r="G21" s="22" t="str">
        <x:v>COLA DE ATENCIÓN DE GESTIÓN</x:v>
      </x:c>
      <x:c r="H21" s="22" t="str">
        <x:v>COLA DE ATENCIÓN DE GESTIÓN</x:v>
      </x:c>
      <x:c r="I21" s="22" t="str">
        <x:v>COLA DE ATENCIÓN DE GESTIÓN</x:v>
      </x:c>
      <x:c r="J21" s="23" t="str">
        <x:v>COLA DE ATENCIÓN DE GESTIÓN</x:v>
      </x:c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U21" s="4"/>
      <x:c r="V21" s="4"/>
    </x:row>
    <x:row r="22">
      <x:c r="A22" s="41" t="str">
        <x:v>Tipo</x:v>
      </x:c>
      <x:c r="B22" s="42" t="str">
        <x:v>Registro</x:v>
      </x:c>
      <x:c r="C22" s="42" t="str">
        <x:v>Objetivo</x:v>
      </x:c>
      <x:c r="D22" s="42" t="str">
        <x:v>Responsable</x:v>
      </x:c>
      <x:c r="E22" s="42" t="str">
        <x:v>Vencimiento</x:v>
      </x:c>
      <x:c r="F22" s="42" t="str">
        <x:v>Estado</x:v>
      </x:c>
      <x:c r="G22" s="42" t="str">
        <x:v>Próxima acción</x:v>
      </x:c>
      <x:c r="H22" s="42" t="str">
        <x:v>Gravedad</x:v>
      </x:c>
      <x:c r="I22" s="42" t="str">
        <x:v>Fuente</x:v>
      </x:c>
      <x:c r="J22" s="43" t="str">
        <x:v>Revisión</x:v>
      </x:c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U22" s="4"/>
      <x:c r="V22" s="4"/>
    </x:row>
    <x:row r="23">
      <x:c r="A23" s="64" t="str">
        <x:v>Iniciativa</x:v>
      </x:c>
      <x:c r="B23" s="64" t="str">
        <x:f>'INICIATIVAS'!A15</x:f>
        <x:v>I-005</x:v>
      </x:c>
      <x:c r="C23" s="64" t="str">
        <x:f>'INICIATIVAS'!B15</x:f>
        <x:v>G-003</x:v>
      </x:c>
      <x:c r="D23" s="64" t="str">
        <x:f>'INICIATIVAS'!D15</x:f>
        <x:v>Maya Hassan</x:v>
      </x:c>
      <x:c r="E23" s="119" t="n">
        <x:f>'INICIATIVAS'!F15</x:f>
        <x:v>46418</x:v>
      </x:c>
      <x:c r="F23" s="64" t="str">
        <x:f>'INICIATIVAS'!N15</x:f>
        <x:v>En riesgo</x:v>
      </x:c>
      <x:c r="G23" s="64" t="str">
        <x:f>'INICIATIVAS'!M15</x:f>
        <x:v>Resolver dependencia de escáner</x:v>
      </x:c>
      <x:c r="H23" s="64" t="str">
        <x:v>Bloqueada</x:v>
      </x:c>
      <x:c r="I23" s="64" t="str">
        <x:v>INICIATIVAS</x:v>
      </x:c>
      <x:c r="J23" s="64" t="str">
        <x:v>Semanal</x:v>
      </x:c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U23" s="4"/>
      <x:c r="V23" s="4"/>
    </x:row>
    <x:row r="24">
      <x:c r="A24" s="65" t="str">
        <x:v>Riesgo</x:v>
      </x:c>
      <x:c r="B24" s="65" t="str">
        <x:f>'RIESGOS'!A13</x:f>
        <x:v>R-003</x:v>
      </x:c>
      <x:c r="C24" s="65" t="str">
        <x:f>'RIESGOS'!B13</x:f>
        <x:v>G-003</x:v>
      </x:c>
      <x:c r="D24" s="65" t="str">
        <x:f>'RIESGOS'!E13</x:f>
        <x:v>Maya Hassan</x:v>
      </x:c>
      <x:c r="E24" s="120" t="n">
        <x:f>'RIESGOS'!K13</x:f>
        <x:v>46320</x:v>
      </x:c>
      <x:c r="F24" s="65" t="str">
        <x:f>'RIESGOS'!P13</x:f>
        <x:v>Vencida</x:v>
      </x:c>
      <x:c r="G24" s="65" t="str">
        <x:f>'RIESGOS'!J13</x:f>
        <x:v>Asegurar dispositivos temporales</x:v>
      </x:c>
      <x:c r="H24" s="65" t="str">
        <x:v>20 bruto / 12 residual</x:v>
      </x:c>
      <x:c r="I24" s="65" t="str">
        <x:v>RIESGOS</x:v>
      </x:c>
      <x:c r="J24" s="65" t="str">
        <x:v>Dos veces por semana</x:v>
      </x:c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U24" s="4"/>
      <x:c r="V24" s="4"/>
    </x:row>
    <x:row r="25">
      <x:c r="A25" s="65" t="str">
        <x:v>Acción de revisión</x:v>
      </x:c>
      <x:c r="B25" s="65" t="str">
        <x:f>'REVISIÓN MENSUAL'!B13</x:f>
        <x:v>G-003</x:v>
      </x:c>
      <x:c r="C25" s="65" t="str">
        <x:f>'REVISIÓN MENSUAL'!B13</x:f>
        <x:v>G-003</x:v>
      </x:c>
      <x:c r="D25" s="65" t="str">
        <x:f>'REVISIÓN MENSUAL'!C13</x:f>
        <x:v>Maya Hassan</x:v>
      </x:c>
      <x:c r="E25" s="120" t="n">
        <x:f>'REVISIÓN MENSUAL'!I13</x:f>
        <x:v>46320</x:v>
      </x:c>
      <x:c r="F25" s="65" t="str">
        <x:f>'REVISIÓN MENSUAL'!K13</x:f>
        <x:v>Vencida</x:v>
      </x:c>
      <x:c r="G25" s="65" t="str">
        <x:f>'REVISIÓN MENSUAL'!H13</x:f>
        <x:v>Asegurar dispositivos</x:v>
      </x:c>
      <x:c r="H25" s="65" t="str">
        <x:v>Vencida</x:v>
      </x:c>
      <x:c r="I25" s="65" t="str">
        <x:v>REVISIÓN MENSUAL</x:v>
      </x:c>
      <x:c r="J25" s="65" t="str">
        <x:v>Inmediata</x:v>
      </x:c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U25" s="4"/>
      <x:c r="V25" s="4"/>
    </x:row>
    <x:row r="26">
      <x:c r="A26" s="65"/>
      <x:c r="B26" s="65"/>
      <x:c r="C26" s="65"/>
      <x:c r="D26" s="65"/>
      <x:c r="E26" s="120"/>
      <x:c r="F26" s="65"/>
      <x:c r="G26" s="65"/>
      <x:c r="H26" s="65"/>
      <x:c r="I26" s="65"/>
      <x:c r="J26" s="65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U26" s="4"/>
      <x:c r="V26" s="4"/>
    </x:row>
    <x:row r="27">
      <x:c r="A27" s="65"/>
      <x:c r="B27" s="65"/>
      <x:c r="C27" s="65"/>
      <x:c r="D27" s="65"/>
      <x:c r="E27" s="120"/>
      <x:c r="F27" s="65"/>
      <x:c r="G27" s="65"/>
      <x:c r="H27" s="65"/>
      <x:c r="I27" s="65"/>
      <x:c r="J27" s="65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U27" s="4"/>
      <x:c r="V27" s="4"/>
    </x:row>
    <x:row r="28">
      <x:c r="A28" s="65"/>
      <x:c r="B28" s="65"/>
      <x:c r="C28" s="65"/>
      <x:c r="D28" s="65"/>
      <x:c r="E28" s="120"/>
      <x:c r="F28" s="65"/>
      <x:c r="G28" s="65"/>
      <x:c r="H28" s="65"/>
      <x:c r="I28" s="65"/>
      <x:c r="J28" s="65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U28" s="4"/>
      <x:c r="V28" s="4"/>
    </x:row>
    <x:row r="29">
      <x:c r="A29" s="65"/>
      <x:c r="B29" s="65"/>
      <x:c r="C29" s="65"/>
      <x:c r="D29" s="65"/>
      <x:c r="E29" s="120"/>
      <x:c r="F29" s="65"/>
      <x:c r="G29" s="65"/>
      <x:c r="H29" s="65"/>
      <x:c r="I29" s="65"/>
      <x:c r="J29" s="65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  <x:c r="V29" s="4"/>
    </x:row>
    <x:row r="30">
      <x:c r="A30" s="66"/>
      <x:c r="B30" s="66"/>
      <x:c r="C30" s="66"/>
      <x:c r="D30" s="66"/>
      <x:c r="E30" s="121"/>
      <x:c r="F30" s="66"/>
      <x:c r="G30" s="66"/>
      <x:c r="H30" s="66"/>
      <x:c r="I30" s="66"/>
      <x:c r="J30" s="66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  <x:c r="V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U33" s="4"/>
      <x:c r="V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U34" s="4"/>
      <x:c r="V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U35" s="4"/>
      <x:c r="V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U36" s="4"/>
      <x:c r="V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  <x:c r="U37" s="4"/>
      <x:c r="V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  <x:c r="U38" s="4"/>
      <x:c r="V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U39" s="4"/>
      <x:c r="V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U40" s="4"/>
      <x:c r="V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  <x:c r="U41" s="4"/>
      <x:c r="V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  <x:c r="U42" s="4"/>
      <x:c r="V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  <x:c r="U43" s="4"/>
      <x:c r="V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  <x:c r="U44" s="4"/>
      <x:c r="V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  <x:c r="U45" s="4"/>
      <x:c r="V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  <x:c r="U46" s="4"/>
      <x:c r="V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  <x:c r="U47" s="4"/>
      <x:c r="V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  <x:c r="U48" s="4"/>
      <x:c r="V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U49" s="4"/>
      <x:c r="V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U50" s="4"/>
      <x:c r="V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  <x:c r="U51" s="4"/>
      <x:c r="V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  <x:c r="U52" s="4"/>
      <x:c r="V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  <x:c r="U53" s="4"/>
      <x:c r="V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  <x:c r="U54" s="4"/>
      <x:c r="V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  <x:c r="U55" s="4"/>
      <x:c r="V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  <x:c r="U56" s="4"/>
      <x:c r="V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  <x:c r="U57" s="4"/>
      <x:c r="V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  <x:c r="U58" s="4"/>
      <x:c r="V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  <x:c r="U59" s="4"/>
      <x:c r="V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  <x:c r="U60" s="4"/>
      <x:c r="V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  <x:c r="U61" s="4"/>
      <x:c r="V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  <x:c r="U62" s="4"/>
      <x:c r="V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  <x:c r="U63" s="4"/>
      <x:c r="V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  <x:c r="U64" s="4"/>
      <x:c r="V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  <x:c r="U65" s="4"/>
      <x:c r="V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  <x:c r="U66" s="4"/>
      <x:c r="V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  <x:c r="U67" s="4"/>
      <x:c r="V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  <x:c r="U68" s="4"/>
      <x:c r="V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  <x:c r="U69" s="4"/>
      <x:c r="V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  <x:c r="U70" s="4"/>
      <x:c r="V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  <x:c r="U71" s="4"/>
      <x:c r="V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  <x:c r="U72" s="4"/>
      <x:c r="V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  <x:c r="U73" s="4"/>
      <x:c r="V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  <x:c r="U74" s="4"/>
      <x:c r="V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  <x:c r="U75" s="4"/>
      <x:c r="V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  <x:c r="U76" s="4"/>
      <x:c r="V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  <x:c r="U77" s="4"/>
      <x:c r="V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  <x:c r="U78" s="4"/>
      <x:c r="V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  <x:c r="U79" s="4"/>
      <x:c r="V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  <x:c r="U80" s="4"/>
      <x:c r="V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  <x:c r="U81" s="4"/>
      <x:c r="V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  <x:c r="U82" s="4"/>
      <x:c r="V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  <x:c r="U83" s="4"/>
      <x:c r="V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  <x:c r="U84" s="4"/>
      <x:c r="V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  <x:c r="U85" s="4"/>
      <x:c r="V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  <x:c r="U86" s="4"/>
      <x:c r="V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  <x:c r="U87" s="4"/>
      <x:c r="V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  <x:c r="U88" s="4"/>
      <x:c r="V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  <x:c r="U89" s="4"/>
      <x:c r="V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  <x:c r="U90" s="4"/>
      <x:c r="V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  <x:c r="U91" s="4"/>
      <x:c r="V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  <x:c r="U92" s="4"/>
      <x:c r="V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  <x:c r="U93" s="4"/>
      <x:c r="V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  <x:c r="U94" s="4"/>
      <x:c r="V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  <x:c r="U95" s="4"/>
      <x:c r="V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  <x:c r="U96" s="4"/>
      <x:c r="V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  <x:c r="U97" s="4"/>
      <x:c r="V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  <x:c r="U98" s="4"/>
      <x:c r="V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  <x:c r="U99" s="4"/>
      <x:c r="V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  <x:c r="U100" s="4"/>
      <x:c r="V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  <x:c r="U101" s="4"/>
      <x:c r="V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  <x:c r="U102" s="4"/>
      <x:c r="V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  <x:c r="U103" s="4"/>
      <x:c r="V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  <x:c r="U104" s="4"/>
      <x:c r="V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  <x:c r="U105" s="4"/>
      <x:c r="V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  <x:c r="U106" s="4"/>
      <x:c r="V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  <x:c r="U107" s="4"/>
      <x:c r="V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  <x:c r="U108" s="4"/>
      <x:c r="V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  <x:c r="U109" s="4"/>
      <x:c r="V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  <x:c r="U110" s="4"/>
      <x:c r="V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  <x:c r="U111" s="4"/>
      <x:c r="V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  <x:c r="U112" s="4"/>
      <x:c r="V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  <x:c r="U113" s="4"/>
      <x:c r="V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  <x:c r="U114" s="4"/>
      <x:c r="V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  <x:c r="U115" s="4"/>
      <x:c r="V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  <x:c r="U116" s="4"/>
      <x:c r="V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  <x:c r="U117" s="4"/>
      <x:c r="V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  <x:c r="U118" s="4"/>
      <x:c r="V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  <x:c r="U119" s="4"/>
      <x:c r="V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  <x:c r="U120" s="4"/>
      <x:c r="V120" s="4"/>
    </x:row>
    <x:row r="12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  <x:c r="N121" s="4"/>
      <x:c r="O121" s="4"/>
      <x:c r="P121" s="4"/>
      <x:c r="Q121" s="4"/>
      <x:c r="R121" s="4"/>
      <x:c r="S121" s="4"/>
      <x:c r="T121" s="4"/>
      <x:c r="U121" s="4"/>
      <x:c r="V121" s="4"/>
    </x:row>
    <x:row r="122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  <x:c r="N122" s="4"/>
      <x:c r="O122" s="4"/>
      <x:c r="P122" s="4"/>
      <x:c r="Q122" s="4"/>
      <x:c r="R122" s="4"/>
      <x:c r="S122" s="4"/>
      <x:c r="T122" s="4"/>
      <x:c r="U122" s="4"/>
      <x:c r="V122" s="4"/>
    </x:row>
    <x:row r="123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  <x:c r="N123" s="4"/>
      <x:c r="O123" s="4"/>
      <x:c r="P123" s="4"/>
      <x:c r="Q123" s="4"/>
      <x:c r="R123" s="4"/>
      <x:c r="S123" s="4"/>
      <x:c r="T123" s="4"/>
      <x:c r="U123" s="4"/>
      <x:c r="V123" s="4"/>
    </x:row>
    <x:row r="124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  <x:c r="N124" s="4"/>
      <x:c r="O124" s="4"/>
      <x:c r="P124" s="4"/>
      <x:c r="Q124" s="4"/>
      <x:c r="R124" s="4"/>
      <x:c r="S124" s="4"/>
      <x:c r="T124" s="4"/>
      <x:c r="U124" s="4"/>
      <x:c r="V124" s="4"/>
    </x:row>
    <x:row r="125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  <x:c r="N125" s="4"/>
      <x:c r="O125" s="4"/>
      <x:c r="P125" s="4"/>
      <x:c r="Q125" s="4"/>
      <x:c r="R125" s="4"/>
      <x:c r="S125" s="4"/>
      <x:c r="T125" s="4"/>
      <x:c r="U125" s="4"/>
      <x:c r="V125" s="4"/>
    </x:row>
    <x:row r="126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  <x:c r="N126" s="4"/>
      <x:c r="O126" s="4"/>
      <x:c r="P126" s="4"/>
      <x:c r="Q126" s="4"/>
      <x:c r="R126" s="4"/>
      <x:c r="S126" s="4"/>
      <x:c r="T126" s="4"/>
      <x:c r="U126" s="4"/>
      <x:c r="V126" s="4"/>
    </x:row>
    <x:row r="127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  <x:c r="N127" s="4"/>
      <x:c r="O127" s="4"/>
      <x:c r="P127" s="4"/>
      <x:c r="Q127" s="4"/>
      <x:c r="R127" s="4"/>
      <x:c r="S127" s="4"/>
      <x:c r="T127" s="4"/>
      <x:c r="U127" s="4"/>
      <x:c r="V127" s="4"/>
    </x:row>
    <x:row r="128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  <x:c r="N128" s="4"/>
      <x:c r="O128" s="4"/>
      <x:c r="P128" s="4"/>
      <x:c r="Q128" s="4"/>
      <x:c r="R128" s="4"/>
      <x:c r="S128" s="4"/>
      <x:c r="T128" s="4"/>
      <x:c r="U128" s="4"/>
      <x:c r="V128" s="4"/>
    </x:row>
    <x:row r="129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  <x:c r="N129" s="4"/>
      <x:c r="O129" s="4"/>
      <x:c r="P129" s="4"/>
      <x:c r="Q129" s="4"/>
      <x:c r="R129" s="4"/>
      <x:c r="S129" s="4"/>
      <x:c r="T129" s="4"/>
      <x:c r="U129" s="4"/>
      <x:c r="V129" s="4"/>
    </x:row>
    <x:row r="130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  <x:c r="N130" s="4"/>
      <x:c r="O130" s="4"/>
      <x:c r="P130" s="4"/>
      <x:c r="Q130" s="4"/>
      <x:c r="R130" s="4"/>
      <x:c r="S130" s="4"/>
      <x:c r="T130" s="4"/>
      <x:c r="U130" s="4"/>
      <x:c r="V130" s="4"/>
    </x:row>
    <x:row r="13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  <x:c r="N131" s="4"/>
      <x:c r="O131" s="4"/>
      <x:c r="P131" s="4"/>
      <x:c r="Q131" s="4"/>
      <x:c r="R131" s="4"/>
      <x:c r="S131" s="4"/>
      <x:c r="T131" s="4"/>
      <x:c r="U131" s="4"/>
      <x:c r="V131" s="4"/>
    </x:row>
    <x:row r="132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  <x:c r="N132" s="4"/>
      <x:c r="O132" s="4"/>
      <x:c r="P132" s="4"/>
      <x:c r="Q132" s="4"/>
      <x:c r="R132" s="4"/>
      <x:c r="S132" s="4"/>
      <x:c r="T132" s="4"/>
      <x:c r="U132" s="4"/>
      <x:c r="V132" s="4"/>
    </x:row>
    <x:row r="133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  <x:c r="N133" s="4"/>
      <x:c r="O133" s="4"/>
      <x:c r="P133" s="4"/>
      <x:c r="Q133" s="4"/>
      <x:c r="R133" s="4"/>
      <x:c r="S133" s="4"/>
      <x:c r="T133" s="4"/>
      <x:c r="U133" s="4"/>
      <x:c r="V133" s="4"/>
    </x:row>
    <x:row r="134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  <x:c r="N134" s="4"/>
      <x:c r="O134" s="4"/>
      <x:c r="P134" s="4"/>
      <x:c r="Q134" s="4"/>
      <x:c r="R134" s="4"/>
      <x:c r="S134" s="4"/>
      <x:c r="T134" s="4"/>
      <x:c r="U134" s="4"/>
      <x:c r="V134" s="4"/>
    </x:row>
    <x:row r="135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  <x:c r="N135" s="4"/>
      <x:c r="O135" s="4"/>
      <x:c r="P135" s="4"/>
      <x:c r="Q135" s="4"/>
      <x:c r="R135" s="4"/>
      <x:c r="S135" s="4"/>
      <x:c r="T135" s="4"/>
      <x:c r="U135" s="4"/>
      <x:c r="V135" s="4"/>
    </x:row>
    <x:row r="136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  <x:c r="N136" s="4"/>
      <x:c r="O136" s="4"/>
      <x:c r="P136" s="4"/>
      <x:c r="Q136" s="4"/>
      <x:c r="R136" s="4"/>
      <x:c r="S136" s="4"/>
      <x:c r="T136" s="4"/>
      <x:c r="U136" s="4"/>
      <x:c r="V136" s="4"/>
    </x:row>
    <x:row r="137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  <x:c r="N137" s="4"/>
      <x:c r="O137" s="4"/>
      <x:c r="P137" s="4"/>
      <x:c r="Q137" s="4"/>
      <x:c r="R137" s="4"/>
      <x:c r="S137" s="4"/>
      <x:c r="T137" s="4"/>
      <x:c r="U137" s="4"/>
      <x:c r="V137" s="4"/>
    </x:row>
    <x:row r="138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  <x:c r="N138" s="4"/>
      <x:c r="O138" s="4"/>
      <x:c r="P138" s="4"/>
      <x:c r="Q138" s="4"/>
      <x:c r="R138" s="4"/>
      <x:c r="S138" s="4"/>
      <x:c r="T138" s="4"/>
      <x:c r="U138" s="4"/>
      <x:c r="V138" s="4"/>
    </x:row>
    <x:row r="139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  <x:c r="N139" s="4"/>
      <x:c r="O139" s="4"/>
      <x:c r="P139" s="4"/>
      <x:c r="Q139" s="4"/>
      <x:c r="R139" s="4"/>
      <x:c r="S139" s="4"/>
      <x:c r="T139" s="4"/>
      <x:c r="U139" s="4"/>
      <x:c r="V139" s="4"/>
    </x:row>
    <x:row r="140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  <x:c r="N140" s="4"/>
      <x:c r="O140" s="4"/>
      <x:c r="P140" s="4"/>
      <x:c r="Q140" s="4"/>
      <x:c r="R140" s="4"/>
      <x:c r="S140" s="4"/>
      <x:c r="T140" s="4"/>
      <x:c r="U140" s="4"/>
      <x:c r="V140" s="4"/>
    </x:row>
    <x:row r="14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  <x:c r="N141" s="4"/>
      <x:c r="O141" s="4"/>
      <x:c r="P141" s="4"/>
      <x:c r="Q141" s="4"/>
      <x:c r="R141" s="4"/>
      <x:c r="S141" s="4"/>
      <x:c r="T141" s="4"/>
      <x:c r="U141" s="4"/>
      <x:c r="V141" s="4"/>
    </x:row>
    <x:row r="142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  <x:c r="N142" s="4"/>
      <x:c r="O142" s="4"/>
      <x:c r="P142" s="4"/>
      <x:c r="Q142" s="4"/>
      <x:c r="R142" s="4"/>
      <x:c r="S142" s="4"/>
      <x:c r="T142" s="4"/>
      <x:c r="U142" s="4"/>
      <x:c r="V142" s="4"/>
    </x:row>
    <x:row r="143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  <x:c r="N143" s="4"/>
      <x:c r="O143" s="4"/>
      <x:c r="P143" s="4"/>
      <x:c r="Q143" s="4"/>
      <x:c r="R143" s="4"/>
      <x:c r="S143" s="4"/>
      <x:c r="T143" s="4"/>
      <x:c r="U143" s="4"/>
      <x:c r="V143" s="4"/>
    </x:row>
    <x:row r="144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4"/>
      <x:c r="N144" s="4"/>
      <x:c r="O144" s="4"/>
      <x:c r="P144" s="4"/>
      <x:c r="Q144" s="4"/>
      <x:c r="R144" s="4"/>
      <x:c r="S144" s="4"/>
      <x:c r="T144" s="4"/>
      <x:c r="U144" s="4"/>
      <x:c r="V144" s="4"/>
    </x:row>
    <x:row r="145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4"/>
      <x:c r="N145" s="4"/>
      <x:c r="O145" s="4"/>
      <x:c r="P145" s="4"/>
      <x:c r="Q145" s="4"/>
      <x:c r="R145" s="4"/>
      <x:c r="S145" s="4"/>
      <x:c r="T145" s="4"/>
      <x:c r="U145" s="4"/>
      <x:c r="V145" s="4"/>
    </x:row>
    <x:row r="146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4"/>
      <x:c r="N146" s="4"/>
      <x:c r="O146" s="4"/>
      <x:c r="P146" s="4"/>
      <x:c r="Q146" s="4"/>
      <x:c r="R146" s="4"/>
      <x:c r="S146" s="4"/>
      <x:c r="T146" s="4"/>
      <x:c r="U146" s="4"/>
      <x:c r="V146" s="4"/>
    </x:row>
    <x:row r="147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  <x:c r="N147" s="4"/>
      <x:c r="O147" s="4"/>
      <x:c r="P147" s="4"/>
      <x:c r="Q147" s="4"/>
      <x:c r="R147" s="4"/>
      <x:c r="S147" s="4"/>
      <x:c r="T147" s="4"/>
      <x:c r="U147" s="4"/>
      <x:c r="V147" s="4"/>
    </x:row>
    <x:row r="148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4"/>
      <x:c r="N148" s="4"/>
      <x:c r="O148" s="4"/>
      <x:c r="P148" s="4"/>
      <x:c r="Q148" s="4"/>
      <x:c r="R148" s="4"/>
      <x:c r="S148" s="4"/>
      <x:c r="T148" s="4"/>
      <x:c r="U148" s="4"/>
      <x:c r="V148" s="4"/>
    </x:row>
    <x:row r="149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  <x:c r="N149" s="4"/>
      <x:c r="O149" s="4"/>
      <x:c r="P149" s="4"/>
      <x:c r="Q149" s="4"/>
      <x:c r="R149" s="4"/>
      <x:c r="S149" s="4"/>
      <x:c r="T149" s="4"/>
      <x:c r="U149" s="4"/>
      <x:c r="V149" s="4"/>
    </x:row>
    <x:row r="150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  <x:c r="N150" s="4"/>
      <x:c r="O150" s="4"/>
      <x:c r="P150" s="4"/>
      <x:c r="Q150" s="4"/>
      <x:c r="R150" s="4"/>
      <x:c r="S150" s="4"/>
      <x:c r="T150" s="4"/>
      <x:c r="U150" s="4"/>
      <x:c r="V15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P2"/>
    <x:mergeCell ref="Q2:R2"/>
    <x:mergeCell ref="S2:T2"/>
    <x:mergeCell ref="U2:V2"/>
    <x:mergeCell ref="A4:V4"/>
    <x:mergeCell ref="A6:V6"/>
    <x:mergeCell ref="A7:V7"/>
    <x:mergeCell ref="A10:D10"/>
    <x:mergeCell ref="A11:D13"/>
    <x:mergeCell ref="F10:I10"/>
    <x:mergeCell ref="F11:I13"/>
    <x:mergeCell ref="K10:N10"/>
    <x:mergeCell ref="K11:N13"/>
    <x:mergeCell ref="P10:S10"/>
    <x:mergeCell ref="P11:S13"/>
    <x:mergeCell ref="A15:D15"/>
    <x:mergeCell ref="A16:D18"/>
    <x:mergeCell ref="F15:I15"/>
    <x:mergeCell ref="F16:I18"/>
    <x:mergeCell ref="K15:N15"/>
    <x:mergeCell ref="K16:N18"/>
    <x:mergeCell ref="P15:S15"/>
    <x:mergeCell ref="P16:S18"/>
    <x:mergeCell ref="A21:J21"/>
  </x:mergeCells>
  <x:pageMargins left="0.7" right="0.7" top="0.75" bottom="0.75" header="0.3" footer="0.3"/>
  <x:drawing xmlns:r="http://schemas.openxmlformats.org/officeDocument/2006/relationships" r:id="R5ff9d0677d484778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5" hidden="0" customWidth="1"/>
    <x:col min="3" max="3" width="15" hidden="0" customWidth="1"/>
    <x:col min="4" max="4" width="19" hidden="0" customWidth="1"/>
    <x:col min="5" max="5" width="17" hidden="0" customWidth="1"/>
    <x:col min="6" max="6" width="19" hidden="0" customWidth="1"/>
    <x:col min="7" max="7" width="18" hidden="0" customWidth="1"/>
    <x:col min="8" max="8" width="19" hidden="0" customWidth="1"/>
    <x:col min="9" max="9" width="3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</x:row>
    <x:row r="2" ht="24" customHeight="1">
      <x:c r="A2" s="13" t="str">
        <x:v>Inicio</x:v>
      </x:c>
      <x:c r="B2" s="14" t="str">
        <x:v>Inicio</x:v>
      </x:c>
      <x:c r="C2" s="13" t="str">
        <x:v>Panel</x:v>
      </x:c>
      <x:c r="D2" s="14" t="str">
        <x:v>Panel</x:v>
      </x:c>
      <x:c r="E2" s="8" t="str">
        <x:v>Mapa estratégico</x:v>
      </x:c>
      <x:c r="F2" s="9" t="str">
        <x:v>Mapa estratégico</x:v>
      </x:c>
      <x:c r="G2" s="13" t="str">
        <x:v>Objetivos</x:v>
      </x:c>
      <x:c r="H2" s="14" t="str">
        <x:v>Objetivos</x:v>
      </x:c>
      <x:c r="I2" s="13" t="str">
        <x:v>Iniciativas</x:v>
      </x:c>
      <x:c r="J2" s="14" t="str">
        <x:v>Iniciativas</x:v>
      </x:c>
      <x:c r="K2" s="13" t="str">
        <x:v>Indicadores</x:v>
      </x:c>
      <x:c r="L2" s="14" t="str">
        <x:v>Indicadores</x:v>
      </x:c>
      <x:c r="M2" s="13" t="str">
        <x:v>Presupuesto</x:v>
      </x:c>
      <x:c r="N2" s="14" t="str">
        <x:v>Presupuesto</x:v>
      </x:c>
      <x:c r="O2" s="13" t="str">
        <x:v>Riesgos</x:v>
      </x:c>
      <x:c r="P2" s="14" t="str">
        <x:v>Riesgos</x:v>
      </x:c>
      <x:c r="Q2" s="13" t="str">
        <x:v>Revisión mensual</x:v>
      </x:c>
      <x:c r="R2" s="14" t="str">
        <x:v>Revisión mensual</x:v>
      </x:c>
      <x:c r="S2" s="13" t="str">
        <x:v>Configuración</x:v>
      </x:c>
      <x:c r="T2" s="14" t="str">
        <x:v>Configuración</x:v>
      </x:c>
      <x:c r="U2" s="13" t="str">
        <x:v>Auditoría</x:v>
      </x:c>
      <x:c r="V2" s="14" t="str">
        <x:v>Auditoría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</x:row>
    <x:row r="4" ht="20" customHeight="1">
      <x:c r="A4" s="15" t="str">
        <x:v>ALINEACIÓN ESTRATÉGICA</x:v>
      </x:c>
      <x:c r="B4" s="15" t="str">
        <x:v>ALINEACIÓN ESTRATÉGICA</x:v>
      </x:c>
      <x:c r="C4" s="15" t="str">
        <x:v>ALINEACIÓN ESTRATÉGICA</x:v>
      </x:c>
      <x:c r="D4" s="15" t="str">
        <x:v>ALINEACIÓN ESTRATÉGICA</x:v>
      </x:c>
      <x:c r="E4" s="15" t="str">
        <x:v>ALINEACIÓN ESTRATÉGICA</x:v>
      </x:c>
      <x:c r="F4" s="15" t="str">
        <x:v>ALINEACIÓN ESTRATÉGICA</x:v>
      </x:c>
      <x:c r="G4" s="15" t="str">
        <x:v>ALINEACIÓN ESTRATÉGICA</x:v>
      </x:c>
      <x:c r="H4" s="15" t="str">
        <x:v>ALINEACIÓN ESTRATÉGICA</x:v>
      </x:c>
      <x:c r="I4" s="15" t="str">
        <x:v>ALINEACIÓN ESTRATÉGICA</x:v>
      </x:c>
      <x:c r="J4" s="15" t="str">
        <x:v>ALINEACIÓN ESTRATÉGICA</x:v>
      </x:c>
      <x:c r="K4" s="15" t="str">
        <x:v>ALINEACIÓN ESTRATÉGICA</x:v>
      </x:c>
      <x:c r="L4" s="15" t="str">
        <x:v>ALINEACIÓN ESTRATÉGICA</x:v>
      </x:c>
      <x:c r="M4" s="15" t="str">
        <x:v>ALINEACIÓN ESTRATÉGICA</x:v>
      </x:c>
      <x:c r="N4" s="15" t="str">
        <x:v>ALINEACIÓN ESTRATÉGICA</x:v>
      </x:c>
      <x:c r="O4" s="15" t="str">
        <x:v>ALINEACIÓN ESTRATÉGICA</x:v>
      </x:c>
      <x:c r="P4" s="15" t="str">
        <x:v>ALINEACIÓN ESTRATÉGICA</x:v>
      </x:c>
      <x:c r="Q4" s="15" t="str">
        <x:v>ALINEACIÓN ESTRATÉGICA</x:v>
      </x:c>
      <x:c r="R4" s="15" t="str">
        <x:v>ALINEACIÓN ESTRATÉGICA</x:v>
      </x:c>
      <x:c r="S4" s="15" t="str">
        <x:v>ALINEACIÓN ESTRATÉGICA</x:v>
      </x:c>
      <x:c r="T4" s="15" t="str">
        <x:v>ALINEACIÓN ESTRATÉGICA</x:v>
      </x:c>
      <x:c r="U4" s="15" t="str">
        <x:v>ALINEACIÓN ESTRATÉGICA</x:v>
      </x:c>
      <x:c r="V4" s="15" t="str">
        <x:v>ALINEACIÓN ESTRATÉGICA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U5" s="4"/>
      <x:c r="V5" s="4"/>
    </x:row>
    <x:row r="6" ht="22" customHeight="1">
      <x:c r="A6" s="17" t="str">
        <x:v>Mapa Estratégico</x:v>
      </x:c>
      <x:c r="B6" s="17" t="str">
        <x:v>Mapa Estratégico</x:v>
      </x:c>
      <x:c r="C6" s="17" t="str">
        <x:v>Mapa Estratégico</x:v>
      </x:c>
      <x:c r="D6" s="17" t="str">
        <x:v>Mapa Estratégico</x:v>
      </x:c>
      <x:c r="E6" s="17" t="str">
        <x:v>Mapa Estratégico</x:v>
      </x:c>
      <x:c r="F6" s="17" t="str">
        <x:v>Mapa Estratégico</x:v>
      </x:c>
      <x:c r="G6" s="17" t="str">
        <x:v>Mapa Estratégico</x:v>
      </x:c>
      <x:c r="H6" s="17" t="str">
        <x:v>Mapa Estratégico</x:v>
      </x:c>
      <x:c r="I6" s="17" t="str">
        <x:v>Mapa Estratégico</x:v>
      </x:c>
      <x:c r="J6" s="17" t="str">
        <x:v>Mapa Estratégico</x:v>
      </x:c>
      <x:c r="K6" s="17" t="str">
        <x:v>Mapa Estratégico</x:v>
      </x:c>
      <x:c r="L6" s="17" t="str">
        <x:v>Mapa Estratégico</x:v>
      </x:c>
      <x:c r="M6" s="17" t="str">
        <x:v>Mapa Estratégico</x:v>
      </x:c>
      <x:c r="N6" s="17" t="str">
        <x:v>Mapa Estratégico</x:v>
      </x:c>
      <x:c r="O6" s="17" t="str">
        <x:v>Mapa Estratégico</x:v>
      </x:c>
      <x:c r="P6" s="17" t="str">
        <x:v>Mapa Estratégico</x:v>
      </x:c>
      <x:c r="Q6" s="17" t="str">
        <x:v>Mapa Estratégico</x:v>
      </x:c>
      <x:c r="R6" s="17" t="str">
        <x:v>Mapa Estratégico</x:v>
      </x:c>
      <x:c r="S6" s="17" t="str">
        <x:v>Mapa Estratégico</x:v>
      </x:c>
      <x:c r="T6" s="17" t="str">
        <x:v>Mapa Estratégico</x:v>
      </x:c>
      <x:c r="U6" s="17" t="str">
        <x:v>Mapa Estratégico</x:v>
      </x:c>
      <x:c r="V6" s="17" t="str">
        <x:v>Mapa Estratégico</x:v>
      </x:c>
    </x:row>
    <x:row r="7" ht="22" customHeight="1">
      <x:c r="A7" s="18" t="str">
        <x:v>Conecte prioridades estratégicas con objetivos, ejecución, inversión y resultados medibles.</x:v>
      </x:c>
      <x:c r="B7" s="18" t="str">
        <x:v>Conecte prioridades estratégicas con objetivos, ejecución, inversión y resultados medibles.</x:v>
      </x:c>
      <x:c r="C7" s="18" t="str">
        <x:v>Conecte prioridades estratégicas con objetivos, ejecución, inversión y resultados medibles.</x:v>
      </x:c>
      <x:c r="D7" s="18" t="str">
        <x:v>Conecte prioridades estratégicas con objetivos, ejecución, inversión y resultados medibles.</x:v>
      </x:c>
      <x:c r="E7" s="18" t="str">
        <x:v>Conecte prioridades estratégicas con objetivos, ejecución, inversión y resultados medibles.</x:v>
      </x:c>
      <x:c r="F7" s="18" t="str">
        <x:v>Conecte prioridades estratégicas con objetivos, ejecución, inversión y resultados medibles.</x:v>
      </x:c>
      <x:c r="G7" s="18" t="str">
        <x:v>Conecte prioridades estratégicas con objetivos, ejecución, inversión y resultados medibles.</x:v>
      </x:c>
      <x:c r="H7" s="18" t="str">
        <x:v>Conecte prioridades estratégicas con objetivos, ejecución, inversión y resultados medibles.</x:v>
      </x:c>
      <x:c r="I7" s="18" t="str">
        <x:v>Conecte prioridades estratégicas con objetivos, ejecución, inversión y resultados medibles.</x:v>
      </x:c>
      <x:c r="J7" s="18" t="str">
        <x:v>Conecte prioridades estratégicas con objetivos, ejecución, inversión y resultados medibles.</x:v>
      </x:c>
      <x:c r="K7" s="18" t="str">
        <x:v>Conecte prioridades estratégicas con objetivos, ejecución, inversión y resultados medibles.</x:v>
      </x:c>
      <x:c r="L7" s="18" t="str">
        <x:v>Conecte prioridades estratégicas con objetivos, ejecución, inversión y resultados medibles.</x:v>
      </x:c>
      <x:c r="M7" s="18" t="str">
        <x:v>Conecte prioridades estratégicas con objetivos, ejecución, inversión y resultados medibles.</x:v>
      </x:c>
      <x:c r="N7" s="18" t="str">
        <x:v>Conecte prioridades estratégicas con objetivos, ejecución, inversión y resultados medibles.</x:v>
      </x:c>
      <x:c r="O7" s="18" t="str">
        <x:v>Conecte prioridades estratégicas con objetivos, ejecución, inversión y resultados medibles.</x:v>
      </x:c>
      <x:c r="P7" s="18" t="str">
        <x:v>Conecte prioridades estratégicas con objetivos, ejecución, inversión y resultados medibles.</x:v>
      </x:c>
      <x:c r="Q7" s="18" t="str">
        <x:v>Conecte prioridades estratégicas con objetivos, ejecución, inversión y resultados medibles.</x:v>
      </x:c>
      <x:c r="R7" s="18" t="str">
        <x:v>Conecte prioridades estratégicas con objetivos, ejecución, inversión y resultados medibles.</x:v>
      </x:c>
      <x:c r="S7" s="18" t="str">
        <x:v>Conecte prioridades estratégicas con objetivos, ejecución, inversión y resultados medibles.</x:v>
      </x:c>
      <x:c r="T7" s="18" t="str">
        <x:v>Conecte prioridades estratégicas con objetivos, ejecución, inversión y resultados medibles.</x:v>
      </x:c>
      <x:c r="U7" s="18" t="str">
        <x:v>Conecte prioridades estratégicas con objetivos, ejecución, inversión y resultados medibles.</x:v>
      </x:c>
      <x:c r="V7" s="18" t="str">
        <x:v>Conecte prioridades estratégicas con objetivos, ejecución, inversión y resultados medibles.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</x:row>
    <x:row r="9">
      <x:c r="A9" s="21" t="str">
        <x:v>CARTERA DE PRIORIDADES</x:v>
      </x:c>
      <x:c r="B9" s="22" t="str">
        <x:v>CARTERA DE PRIORIDADES</x:v>
      </x:c>
      <x:c r="C9" s="22" t="str">
        <x:v>CARTERA DE PRIORIDADES</x:v>
      </x:c>
      <x:c r="D9" s="22" t="str">
        <x:v>CARTERA DE PRIORIDADES</x:v>
      </x:c>
      <x:c r="E9" s="22" t="str">
        <x:v>CARTERA DE PRIORIDADES</x:v>
      </x:c>
      <x:c r="F9" s="22" t="str">
        <x:v>CARTERA DE PRIORIDADES</x:v>
      </x:c>
      <x:c r="G9" s="22" t="str">
        <x:v>CARTERA DE PRIORIDADES</x:v>
      </x:c>
      <x:c r="H9" s="22" t="str">
        <x:v>CARTERA DE PRIORIDADES</x:v>
      </x:c>
      <x:c r="I9" s="22" t="str">
        <x:v>CARTERA DE PRIORIDADES</x:v>
      </x:c>
      <x:c r="J9" s="22" t="str">
        <x:v>CARTERA DE PRIORIDADES</x:v>
      </x:c>
      <x:c r="K9" s="22" t="str">
        <x:v>CARTERA DE PRIORIDADES</x:v>
      </x:c>
      <x:c r="L9" s="22" t="str">
        <x:v>CARTERA DE PRIORIDADES</x:v>
      </x:c>
      <x:c r="M9" s="22" t="str">
        <x:v>CARTERA DE PRIORIDADES</x:v>
      </x:c>
      <x:c r="N9" s="22" t="str">
        <x:v>CARTERA DE PRIORIDADES</x:v>
      </x:c>
      <x:c r="O9" s="22" t="str">
        <x:v>CARTERA DE PRIORIDADES</x:v>
      </x:c>
      <x:c r="P9" s="22" t="str">
        <x:v>CARTERA DE PRIORIDADES</x:v>
      </x:c>
      <x:c r="Q9" s="22" t="str">
        <x:v>CARTERA DE PRIORIDADES</x:v>
      </x:c>
      <x:c r="R9" s="22" t="str">
        <x:v>CARTERA DE PRIORIDADES</x:v>
      </x:c>
      <x:c r="S9" s="22" t="str">
        <x:v>CARTERA DE PRIORIDADES</x:v>
      </x:c>
      <x:c r="T9" s="22" t="str">
        <x:v>CARTERA DE PRIORIDADES</x:v>
      </x:c>
      <x:c r="U9" s="22" t="str">
        <x:v>CARTERA DE PRIORIDADES</x:v>
      </x:c>
      <x:c r="V9" s="23" t="str">
        <x:v>CARTERA DE PRIORIDADES</x:v>
      </x:c>
    </x:row>
    <x:row r="10">
      <x:c r="A10" s="41" t="str">
        <x:v>Prioridad estratégica</x:v>
      </x:c>
      <x:c r="B10" s="42" t="str">
        <x:v>Objetivos activos</x:v>
      </x:c>
      <x:c r="C10" s="42" t="str">
        <x:v>Peso de objetivos</x:v>
      </x:c>
      <x:c r="D10" s="42" t="str">
        <x:v>Logro ponderado</x:v>
      </x:c>
      <x:c r="E10" s="42" t="str">
        <x:v>Iniciativas abiertas</x:v>
      </x:c>
      <x:c r="F10" s="42" t="str">
        <x:v>Inversión planificada</x:v>
      </x:c>
      <x:c r="G10" s="42" t="str">
        <x:v>Inversión real</x:v>
      </x:c>
      <x:c r="H10" s="43" t="str">
        <x:v>Riesgos residuales altos</x:v>
      </x:c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  <x:c r="U10" s="4"/>
      <x:c r="V10" s="4"/>
    </x:row>
    <x:row r="11">
      <x:c r="A11" s="64" t="str">
        <x:v>Confianza del cliente</x:v>
      </x:c>
      <x:c r="B11" s="64" t="n">
        <x:f>COUNTIFS('OBJETIVOS'!$B$11:$B$100,A11,'OBJETIVOS'!$N$11:$N$100,"&lt;&gt;Completado",'OBJETIVOS'!$N$11:$N$100,"&lt;&gt;Cancelado")</x:f>
        <x:v>1</x:v>
      </x:c>
      <x:c r="C11" s="72" t="n">
        <x:f>SUMIFS('OBJETIVOS'!$F$11:$F$100,'OBJETIVOS'!$B$11:$B$100,A11)</x:f>
        <x:v>0.25</x:v>
      </x:c>
      <x:c r="D11" s="72" t="n">
        <x:f>IF(C11=0,"",SUMPRODUCT(--('OBJETIVOS'!$B$11:$B$100=A11),'OBJETIVOS'!$F$11:$F$100,'OBJETIVOS'!$O$11:$O$100)/C11)</x:f>
        <x:v>0.9473684210526316</x:v>
      </x:c>
      <x:c r="E11" s="64" t="n">
        <x:f>COUNTIFS('INICIATIVAS'!$B$11:$B$120,"G-001",'INICIATIVAS'!$K$11:$K$120,"&lt;&gt;Completada",'INICIATIVAS'!$K$11:$K$120,"&lt;&gt;Cancelada")+COUNTIFS('INICIATIVAS'!$B$11:$B$120,"G-006",'INICIATIVAS'!$K$11:$K$120,"&lt;&gt;Completada",'INICIATIVAS'!$K$11:$K$120,"&lt;&gt;Cancelada")</x:f>
        <x:v>2</x:v>
      </x:c>
      <x:c r="F11" s="98" t="n">
        <x:f>SUMIFS('PRESUPUESTO'!$F$11:$F$120,'PRESUPUESTO'!$B$11:$B$120,A11)</x:f>
        <x:v>62000</x:v>
      </x:c>
      <x:c r="G11" s="98" t="n">
        <x:f>SUMIFS('PRESUPUESTO'!$H$11:$H$120,'PRESUPUESTO'!$B$11:$B$120,A11)</x:f>
        <x:v>23000</x:v>
      </x:c>
      <x:c r="H11" s="64" t="n">
        <x:f>COUNTIFS('RIESGOS'!$B$11:$B$100,"G-001",'RIESGOS'!$O$11:$O$100,"&gt;=15",'RIESGOS'!$L$11:$L$100,"&lt;&gt;Cerrado")+COUNTIFS('RIESGOS'!$B$11:$B$100,"G-006",'RIESGOS'!$O$11:$O$100,"&gt;=15",'RIESGOS'!$L$11:$L$100,"&lt;&gt;Cerrado")</x:f>
        <x:v>0</x:v>
      </x:c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  <x:c r="U11" s="4"/>
      <x:c r="V11" s="4"/>
    </x:row>
    <x:row r="12">
      <x:c r="A12" s="65" t="str">
        <x:v>Crecimiento rentable</x:v>
      </x:c>
      <x:c r="B12" s="65" t="n">
        <x:f>COUNTIFS('OBJETIVOS'!$B$11:$B$100,A12,'OBJETIVOS'!$N$11:$N$100,"&lt;&gt;Completado",'OBJETIVOS'!$N$11:$N$100,"&lt;&gt;Cancelado")</x:f>
        <x:v>1</x:v>
      </x:c>
      <x:c r="C12" s="73" t="n">
        <x:f>SUMIFS('OBJETIVOS'!$F$11:$F$100,'OBJETIVOS'!$B$11:$B$100,A12)</x:f>
        <x:v>0.3</x:v>
      </x:c>
      <x:c r="D12" s="73" t="n">
        <x:f>IF(C12=0,"",SUMPRODUCT(--('OBJETIVOS'!$B$11:$B$100=A12),'OBJETIVOS'!$F$11:$F$100,'OBJETIVOS'!$O$11:$O$100)/C12)</x:f>
        <x:v>0.8892857142857141</x:v>
      </x:c>
      <x:c r="E12" s="65" t="n">
        <x:f>COUNTIFS('INICIATIVAS'!$B$11:$B$120,"G-002",'INICIATIVAS'!$K$11:$K$120,"&lt;&gt;Completada",'INICIATIVAS'!$K$11:$K$120,"&lt;&gt;Cancelada")</x:f>
        <x:v>2</x:v>
      </x:c>
      <x:c r="F12" s="99" t="n">
        <x:f>SUMIFS('PRESUPUESTO'!$F$11:$F$120,'PRESUPUESTO'!$B$11:$B$120,A12)</x:f>
        <x:v>20000</x:v>
      </x:c>
      <x:c r="G12" s="99" t="n">
        <x:f>SUMIFS('PRESUPUESTO'!$H$11:$H$120,'PRESUPUESTO'!$B$11:$B$120,A12)</x:f>
        <x:v>11700</x:v>
      </x:c>
      <x:c r="H12" s="65" t="n">
        <x:f>COUNTIFS('RIESGOS'!$B$11:$B$100,"G-002",'RIESGOS'!$O$11:$O$100,"&gt;=15",'RIESGOS'!$L$11:$L$100,"&lt;&gt;Cerrado")</x:f>
        <x:v>0</x:v>
      </x:c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  <x:c r="U12" s="4"/>
      <x:c r="V12" s="4"/>
    </x:row>
    <x:row r="13">
      <x:c r="A13" s="65" t="str">
        <x:v>Excelencia operativa</x:v>
      </x:c>
      <x:c r="B13" s="65" t="n">
        <x:f>COUNTIFS('OBJETIVOS'!$B$11:$B$100,A13,'OBJETIVOS'!$N$11:$N$100,"&lt;&gt;Completado",'OBJETIVOS'!$N$11:$N$100,"&lt;&gt;Cancelado")</x:f>
        <x:v>2</x:v>
      </x:c>
      <x:c r="C13" s="73" t="n">
        <x:f>SUMIFS('OBJETIVOS'!$F$11:$F$100,'OBJETIVOS'!$B$11:$B$100,A13)</x:f>
        <x:v>0.30000000000000004</x:v>
      </x:c>
      <x:c r="D13" s="73" t="n">
        <x:f>IF(C13=0,"",SUMPRODUCT(--('OBJETIVOS'!$B$11:$B$100=A13),'OBJETIVOS'!$F$11:$F$100,'OBJETIVOS'!$O$11:$O$100)/C13)</x:f>
        <x:v>0.8393511250654108</x:v>
      </x:c>
      <x:c r="E13" s="65" t="n">
        <x:f>COUNTIFS('INICIATIVAS'!$B$11:$B$120,"G-003",'INICIATIVAS'!$K$11:$K$120,"&lt;&gt;Completada",'INICIATIVAS'!$K$11:$K$120,"&lt;&gt;Cancelada")+COUNTIFS('INICIATIVAS'!$B$11:$B$120,"G-004",'INICIATIVAS'!$K$11:$K$120,"&lt;&gt;Completada",'INICIATIVAS'!$K$11:$K$120,"&lt;&gt;Cancelada")</x:f>
        <x:v>2</x:v>
      </x:c>
      <x:c r="F13" s="99" t="n">
        <x:f>SUMIFS('PRESUPUESTO'!$F$11:$F$120,'PRESUPUESTO'!$B$11:$B$120,A13)</x:f>
        <x:v>33000</x:v>
      </x:c>
      <x:c r="G13" s="99" t="n">
        <x:f>SUMIFS('PRESUPUESTO'!$H$11:$H$120,'PRESUPUESTO'!$B$11:$B$120,A13)</x:f>
        <x:v>18800</x:v>
      </x:c>
      <x:c r="H13" s="65" t="n">
        <x:f>COUNTIFS('RIESGOS'!$B$11:$B$100,"G-003",'RIESGOS'!$O$11:$O$100,"&gt;=15",'RIESGOS'!$L$11:$L$100,"&lt;&gt;Cerrado")+COUNTIFS('RIESGOS'!$B$11:$B$100,"G-004",'RIESGOS'!$O$11:$O$100,"&gt;=15",'RIESGOS'!$L$11:$L$100,"&lt;&gt;Cerrado")</x:f>
        <x:v>0</x:v>
      </x:c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  <x:c r="U13" s="4"/>
      <x:c r="V13" s="4"/>
    </x:row>
    <x:row r="14">
      <x:c r="A14" s="66" t="str">
        <x:v>Capacidad del equipo</x:v>
      </x:c>
      <x:c r="B14" s="66" t="n">
        <x:f>COUNTIFS('OBJETIVOS'!$B$11:$B$100,A14,'OBJETIVOS'!$N$11:$N$100,"&lt;&gt;Completado",'OBJETIVOS'!$N$11:$N$100,"&lt;&gt;Cancelado")</x:f>
        <x:v>1</x:v>
      </x:c>
      <x:c r="C14" s="74" t="n">
        <x:f>SUMIFS('OBJETIVOS'!$F$11:$F$100,'OBJETIVOS'!$B$11:$B$100,A14)</x:f>
        <x:v>0.15</x:v>
      </x:c>
      <x:c r="D14" s="74" t="n">
        <x:f>IF(C14=0,"",SUMPRODUCT(--('OBJETIVOS'!$B$11:$B$100=A14),'OBJETIVOS'!$F$11:$F$100,'OBJETIVOS'!$O$11:$O$100)/C14)</x:f>
        <x:v>0.6444444444444444</x:v>
      </x:c>
      <x:c r="E14" s="66" t="n">
        <x:f>COUNTIFS('INICIATIVAS'!$B$11:$B$120,"G-005",'INICIATIVAS'!$K$11:$K$120,"&lt;&gt;Completada",'INICIATIVAS'!$K$11:$K$120,"&lt;&gt;Cancelada")</x:f>
        <x:v>1</x:v>
      </x:c>
      <x:c r="F14" s="100" t="n">
        <x:f>SUMIFS('PRESUPUESTO'!$F$11:$F$120,'PRESUPUESTO'!$B$11:$B$120,A14)</x:f>
        <x:v>21000</x:v>
      </x:c>
      <x:c r="G14" s="100" t="n">
        <x:f>SUMIFS('PRESUPUESTO'!$H$11:$H$120,'PRESUPUESTO'!$B$11:$B$120,A14)</x:f>
        <x:v>2200</x:v>
      </x:c>
      <x:c r="H14" s="66" t="n">
        <x:f>COUNTIFS('RIESGOS'!$B$11:$B$100,"G-005",'RIESGOS'!$O$11:$O$100,"&gt;=15",'RIESGOS'!$L$11:$L$100,"&lt;&gt;Cerrado")</x:f>
        <x:v>0</x:v>
      </x:c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  <x:c r="U14" s="4"/>
      <x:c r="V14" s="4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  <x:c r="U15" s="4"/>
      <x:c r="V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U16" s="4"/>
      <x:c r="V16" s="4"/>
    </x:row>
    <x:row r="17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U17" s="4"/>
      <x:c r="V17" s="4"/>
    </x:row>
    <x:row r="18">
      <x:c r="A18" s="21" t="str">
        <x:v>PREGUNTAS DE ALINEACIÓN</x:v>
      </x:c>
      <x:c r="B18" s="22" t="str">
        <x:v>PREGUNTAS DE ALINEACIÓN</x:v>
      </x:c>
      <x:c r="C18" s="22" t="str">
        <x:v>PREGUNTAS DE ALINEACIÓN</x:v>
      </x:c>
      <x:c r="D18" s="22" t="str">
        <x:v>PREGUNTAS DE ALINEACIÓN</x:v>
      </x:c>
      <x:c r="E18" s="22" t="str">
        <x:v>PREGUNTAS DE ALINEACIÓN</x:v>
      </x:c>
      <x:c r="F18" s="22" t="str">
        <x:v>PREGUNTAS DE ALINEACIÓN</x:v>
      </x:c>
      <x:c r="G18" s="22" t="str">
        <x:v>PREGUNTAS DE ALINEACIÓN</x:v>
      </x:c>
      <x:c r="H18" s="22" t="str">
        <x:v>PREGUNTAS DE ALINEACIÓN</x:v>
      </x:c>
      <x:c r="I18" s="22" t="str">
        <x:v>PREGUNTAS DE ALINEACIÓN</x:v>
      </x:c>
      <x:c r="J18" s="22" t="str">
        <x:v>PREGUNTAS DE ALINEACIÓN</x:v>
      </x:c>
      <x:c r="K18" s="22" t="str">
        <x:v>PREGUNTAS DE ALINEACIÓN</x:v>
      </x:c>
      <x:c r="L18" s="22" t="str">
        <x:v>PREGUNTAS DE ALINEACIÓN</x:v>
      </x:c>
      <x:c r="M18" s="22" t="str">
        <x:v>PREGUNTAS DE ALINEACIÓN</x:v>
      </x:c>
      <x:c r="N18" s="22" t="str">
        <x:v>PREGUNTAS DE ALINEACIÓN</x:v>
      </x:c>
      <x:c r="O18" s="22" t="str">
        <x:v>PREGUNTAS DE ALINEACIÓN</x:v>
      </x:c>
      <x:c r="P18" s="22" t="str">
        <x:v>PREGUNTAS DE ALINEACIÓN</x:v>
      </x:c>
      <x:c r="Q18" s="22" t="str">
        <x:v>PREGUNTAS DE ALINEACIÓN</x:v>
      </x:c>
      <x:c r="R18" s="22" t="str">
        <x:v>PREGUNTAS DE ALINEACIÓN</x:v>
      </x:c>
      <x:c r="S18" s="22" t="str">
        <x:v>PREGUNTAS DE ALINEACIÓN</x:v>
      </x:c>
      <x:c r="T18" s="22" t="str">
        <x:v>PREGUNTAS DE ALINEACIÓN</x:v>
      </x:c>
      <x:c r="U18" s="22" t="str">
        <x:v>PREGUNTAS DE ALINEACIÓN</x:v>
      </x:c>
      <x:c r="V18" s="23" t="str">
        <x:v>PREGUNTAS DE ALINEACIÓN</x:v>
      </x:c>
    </x:row>
    <x:row r="19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  <x:c r="V19" s="4"/>
    </x:row>
    <x:row r="20">
      <x:c r="A20" s="132" t="str">
        <x:v>¿Cada prioridad tiene un objetivo medible?
Revise prioridades sin objetivos o peso.</x:v>
      </x:c>
      <x:c r="B20" s="133" t="str">
        <x:v>¿Cada prioridad tiene un objetivo medible?
Revise prioridades sin objetivos o peso.</x:v>
      </x:c>
      <x:c r="C20" s="133" t="str">
        <x:v>¿Cada prioridad tiene un objetivo medible?
Revise prioridades sin objetivos o peso.</x:v>
      </x:c>
      <x:c r="D20" s="133" t="str">
        <x:v>¿Cada prioridad tiene un objetivo medible?
Revise prioridades sin objetivos o peso.</x:v>
      </x:c>
      <x:c r="E20" s="133" t="str">
        <x:v>¿Cada prioridad tiene un objetivo medible?
Revise prioridades sin objetivos o peso.</x:v>
      </x:c>
      <x:c r="F20" s="133" t="str">
        <x:v>¿Cada prioridad tiene un objetivo medible?
Revise prioridades sin objetivos o peso.</x:v>
      </x:c>
      <x:c r="G20" s="133" t="str">
        <x:v>¿Cada prioridad tiene un objetivo medible?
Revise prioridades sin objetivos o peso.</x:v>
      </x:c>
      <x:c r="H20" s="134" t="str">
        <x:v>¿Cada prioridad tiene un objetivo medible?
Revise prioridades sin objetivos o peso.</x:v>
      </x:c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  <x:c r="V20" s="4"/>
    </x:row>
    <x:row r="21">
      <x:c r="A21" s="135" t="str">
        <x:v>¿Cada prioridad tiene un objetivo medible?
Revise prioridades sin objetivos o peso.</x:v>
      </x:c>
      <x:c r="B21" s="136" t="str">
        <x:v>¿Cada prioridad tiene un objetivo medible?
Revise prioridades sin objetivos o peso.</x:v>
      </x:c>
      <x:c r="C21" s="136" t="str">
        <x:v>¿Cada prioridad tiene un objetivo medible?
Revise prioridades sin objetivos o peso.</x:v>
      </x:c>
      <x:c r="D21" s="136" t="str">
        <x:v>¿Cada prioridad tiene un objetivo medible?
Revise prioridades sin objetivos o peso.</x:v>
      </x:c>
      <x:c r="E21" s="136" t="str">
        <x:v>¿Cada prioridad tiene un objetivo medible?
Revise prioridades sin objetivos o peso.</x:v>
      </x:c>
      <x:c r="F21" s="136" t="str">
        <x:v>¿Cada prioridad tiene un objetivo medible?
Revise prioridades sin objetivos o peso.</x:v>
      </x:c>
      <x:c r="G21" s="136" t="str">
        <x:v>¿Cada prioridad tiene un objetivo medible?
Revise prioridades sin objetivos o peso.</x:v>
      </x:c>
      <x:c r="H21" s="137" t="str">
        <x:v>¿Cada prioridad tiene un objetivo medible?
Revise prioridades sin objetivos o peso.</x:v>
      </x:c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U21" s="4"/>
      <x:c r="V21" s="4"/>
    </x:row>
    <x:row r="22">
      <x:c r="A22" s="138" t="str">
        <x:v>¿Cada prioridad tiene un objetivo medible?
Revise prioridades sin objetivos o peso.</x:v>
      </x:c>
      <x:c r="B22" s="139" t="str">
        <x:v>¿Cada prioridad tiene un objetivo medible?
Revise prioridades sin objetivos o peso.</x:v>
      </x:c>
      <x:c r="C22" s="139" t="str">
        <x:v>¿Cada prioridad tiene un objetivo medible?
Revise prioridades sin objetivos o peso.</x:v>
      </x:c>
      <x:c r="D22" s="139" t="str">
        <x:v>¿Cada prioridad tiene un objetivo medible?
Revise prioridades sin objetivos o peso.</x:v>
      </x:c>
      <x:c r="E22" s="139" t="str">
        <x:v>¿Cada prioridad tiene un objetivo medible?
Revise prioridades sin objetivos o peso.</x:v>
      </x:c>
      <x:c r="F22" s="139" t="str">
        <x:v>¿Cada prioridad tiene un objetivo medible?
Revise prioridades sin objetivos o peso.</x:v>
      </x:c>
      <x:c r="G22" s="139" t="str">
        <x:v>¿Cada prioridad tiene un objetivo medible?
Revise prioridades sin objetivos o peso.</x:v>
      </x:c>
      <x:c r="H22" s="140" t="str">
        <x:v>¿Cada prioridad tiene un objetivo medible?
Revise prioridades sin objetivos o peso.</x:v>
      </x:c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U22" s="4"/>
      <x:c r="V22" s="4"/>
    </x:row>
    <x:row r="23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U23" s="4"/>
      <x:c r="V23" s="4"/>
    </x:row>
    <x:row r="24">
      <x:c r="A24" s="151" t="str">
        <x:v>¿La inversión se concentra en los resultados clave?
Compare peso, inversión y logro.</x:v>
      </x:c>
      <x:c r="B24" s="152" t="str">
        <x:v>¿La inversión se concentra en los resultados clave?
Compare peso, inversión y logro.</x:v>
      </x:c>
      <x:c r="C24" s="152" t="str">
        <x:v>¿La inversión se concentra en los resultados clave?
Compare peso, inversión y logro.</x:v>
      </x:c>
      <x:c r="D24" s="152" t="str">
        <x:v>¿La inversión se concentra en los resultados clave?
Compare peso, inversión y logro.</x:v>
      </x:c>
      <x:c r="E24" s="152" t="str">
        <x:v>¿La inversión se concentra en los resultados clave?
Compare peso, inversión y logro.</x:v>
      </x:c>
      <x:c r="F24" s="152" t="str">
        <x:v>¿La inversión se concentra en los resultados clave?
Compare peso, inversión y logro.</x:v>
      </x:c>
      <x:c r="G24" s="152" t="str">
        <x:v>¿La inversión se concentra en los resultados clave?
Compare peso, inversión y logro.</x:v>
      </x:c>
      <x:c r="H24" s="153" t="str">
        <x:v>¿La inversión se concentra en los resultados clave?
Compare peso, inversión y logro.</x:v>
      </x:c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U24" s="4"/>
      <x:c r="V24" s="4"/>
    </x:row>
    <x:row r="25">
      <x:c r="A25" s="154" t="str">
        <x:v>¿La inversión se concentra en los resultados clave?
Compare peso, inversión y logro.</x:v>
      </x:c>
      <x:c r="B25" s="155" t="str">
        <x:v>¿La inversión se concentra en los resultados clave?
Compare peso, inversión y logro.</x:v>
      </x:c>
      <x:c r="C25" s="155" t="str">
        <x:v>¿La inversión se concentra en los resultados clave?
Compare peso, inversión y logro.</x:v>
      </x:c>
      <x:c r="D25" s="155" t="str">
        <x:v>¿La inversión se concentra en los resultados clave?
Compare peso, inversión y logro.</x:v>
      </x:c>
      <x:c r="E25" s="155" t="str">
        <x:v>¿La inversión se concentra en los resultados clave?
Compare peso, inversión y logro.</x:v>
      </x:c>
      <x:c r="F25" s="155" t="str">
        <x:v>¿La inversión se concentra en los resultados clave?
Compare peso, inversión y logro.</x:v>
      </x:c>
      <x:c r="G25" s="155" t="str">
        <x:v>¿La inversión se concentra en los resultados clave?
Compare peso, inversión y logro.</x:v>
      </x:c>
      <x:c r="H25" s="156" t="str">
        <x:v>¿La inversión se concentra en los resultados clave?
Compare peso, inversión y logro.</x:v>
      </x:c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U25" s="4"/>
      <x:c r="V25" s="4"/>
    </x:row>
    <x:row r="26">
      <x:c r="A26" s="157" t="str">
        <x:v>¿La inversión se concentra en los resultados clave?
Compare peso, inversión y logro.</x:v>
      </x:c>
      <x:c r="B26" s="158" t="str">
        <x:v>¿La inversión se concentra en los resultados clave?
Compare peso, inversión y logro.</x:v>
      </x:c>
      <x:c r="C26" s="158" t="str">
        <x:v>¿La inversión se concentra en los resultados clave?
Compare peso, inversión y logro.</x:v>
      </x:c>
      <x:c r="D26" s="158" t="str">
        <x:v>¿La inversión se concentra en los resultados clave?
Compare peso, inversión y logro.</x:v>
      </x:c>
      <x:c r="E26" s="158" t="str">
        <x:v>¿La inversión se concentra en los resultados clave?
Compare peso, inversión y logro.</x:v>
      </x:c>
      <x:c r="F26" s="158" t="str">
        <x:v>¿La inversión se concentra en los resultados clave?
Compare peso, inversión y logro.</x:v>
      </x:c>
      <x:c r="G26" s="158" t="str">
        <x:v>¿La inversión se concentra en los resultados clave?
Compare peso, inversión y logro.</x:v>
      </x:c>
      <x:c r="H26" s="159" t="str">
        <x:v>¿La inversión se concentra en los resultados clave?
Compare peso, inversión y logro.</x:v>
      </x:c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U26" s="4"/>
      <x:c r="V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U27" s="4"/>
      <x:c r="V27" s="4"/>
    </x:row>
    <x:row r="28">
      <x:c r="A28" s="169" t="str">
        <x:v>¿Los riesgos altos cambian decisiones?
No acepte riesgos sin acción fechada.</x:v>
      </x:c>
      <x:c r="B28" s="170" t="str">
        <x:v>¿Los riesgos altos cambian decisiones?
No acepte riesgos sin acción fechada.</x:v>
      </x:c>
      <x:c r="C28" s="170" t="str">
        <x:v>¿Los riesgos altos cambian decisiones?
No acepte riesgos sin acción fechada.</x:v>
      </x:c>
      <x:c r="D28" s="170" t="str">
        <x:v>¿Los riesgos altos cambian decisiones?
No acepte riesgos sin acción fechada.</x:v>
      </x:c>
      <x:c r="E28" s="170" t="str">
        <x:v>¿Los riesgos altos cambian decisiones?
No acepte riesgos sin acción fechada.</x:v>
      </x:c>
      <x:c r="F28" s="170" t="str">
        <x:v>¿Los riesgos altos cambian decisiones?
No acepte riesgos sin acción fechada.</x:v>
      </x:c>
      <x:c r="G28" s="170" t="str">
        <x:v>¿Los riesgos altos cambian decisiones?
No acepte riesgos sin acción fechada.</x:v>
      </x:c>
      <x:c r="H28" s="171" t="str">
        <x:v>¿Los riesgos altos cambian decisiones?
No acepte riesgos sin acción fechada.</x:v>
      </x:c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U28" s="4"/>
      <x:c r="V28" s="4"/>
    </x:row>
    <x:row r="29">
      <x:c r="A29" s="172" t="str">
        <x:v>¿Los riesgos altos cambian decisiones?
No acepte riesgos sin acción fechada.</x:v>
      </x:c>
      <x:c r="B29" s="173" t="str">
        <x:v>¿Los riesgos altos cambian decisiones?
No acepte riesgos sin acción fechada.</x:v>
      </x:c>
      <x:c r="C29" s="173" t="str">
        <x:v>¿Los riesgos altos cambian decisiones?
No acepte riesgos sin acción fechada.</x:v>
      </x:c>
      <x:c r="D29" s="173" t="str">
        <x:v>¿Los riesgos altos cambian decisiones?
No acepte riesgos sin acción fechada.</x:v>
      </x:c>
      <x:c r="E29" s="173" t="str">
        <x:v>¿Los riesgos altos cambian decisiones?
No acepte riesgos sin acción fechada.</x:v>
      </x:c>
      <x:c r="F29" s="173" t="str">
        <x:v>¿Los riesgos altos cambian decisiones?
No acepte riesgos sin acción fechada.</x:v>
      </x:c>
      <x:c r="G29" s="173" t="str">
        <x:v>¿Los riesgos altos cambian decisiones?
No acepte riesgos sin acción fechada.</x:v>
      </x:c>
      <x:c r="H29" s="174" t="str">
        <x:v>¿Los riesgos altos cambian decisiones?
No acepte riesgos sin acción fechada.</x:v>
      </x:c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  <x:c r="V29" s="4"/>
    </x:row>
    <x:row r="30">
      <x:c r="A30" s="175" t="str">
        <x:v>¿Los riesgos altos cambian decisiones?
No acepte riesgos sin acción fechada.</x:v>
      </x:c>
      <x:c r="B30" s="176" t="str">
        <x:v>¿Los riesgos altos cambian decisiones?
No acepte riesgos sin acción fechada.</x:v>
      </x:c>
      <x:c r="C30" s="176" t="str">
        <x:v>¿Los riesgos altos cambian decisiones?
No acepte riesgos sin acción fechada.</x:v>
      </x:c>
      <x:c r="D30" s="176" t="str">
        <x:v>¿Los riesgos altos cambian decisiones?
No acepte riesgos sin acción fechada.</x:v>
      </x:c>
      <x:c r="E30" s="176" t="str">
        <x:v>¿Los riesgos altos cambian decisiones?
No acepte riesgos sin acción fechada.</x:v>
      </x:c>
      <x:c r="F30" s="176" t="str">
        <x:v>¿Los riesgos altos cambian decisiones?
No acepte riesgos sin acción fechada.</x:v>
      </x:c>
      <x:c r="G30" s="176" t="str">
        <x:v>¿Los riesgos altos cambian decisiones?
No acepte riesgos sin acción fechada.</x:v>
      </x:c>
      <x:c r="H30" s="177" t="str">
        <x:v>¿Los riesgos altos cambian decisiones?
No acepte riesgos sin acción fechada.</x:v>
      </x:c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  <x:c r="V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U33" s="4"/>
      <x:c r="V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U34" s="4"/>
      <x:c r="V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U35" s="4"/>
      <x:c r="V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U36" s="4"/>
      <x:c r="V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  <x:c r="U37" s="4"/>
      <x:c r="V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  <x:c r="U38" s="4"/>
      <x:c r="V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U39" s="4"/>
      <x:c r="V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U40" s="4"/>
      <x:c r="V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  <x:c r="U41" s="4"/>
      <x:c r="V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  <x:c r="U42" s="4"/>
      <x:c r="V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  <x:c r="U43" s="4"/>
      <x:c r="V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  <x:c r="U44" s="4"/>
      <x:c r="V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  <x:c r="U45" s="4"/>
      <x:c r="V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  <x:c r="U46" s="4"/>
      <x:c r="V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  <x:c r="U47" s="4"/>
      <x:c r="V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  <x:c r="U48" s="4"/>
      <x:c r="V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U49" s="4"/>
      <x:c r="V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U50" s="4"/>
      <x:c r="V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  <x:c r="U51" s="4"/>
      <x:c r="V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  <x:c r="U52" s="4"/>
      <x:c r="V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  <x:c r="U53" s="4"/>
      <x:c r="V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  <x:c r="U54" s="4"/>
      <x:c r="V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  <x:c r="U55" s="4"/>
      <x:c r="V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  <x:c r="U56" s="4"/>
      <x:c r="V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  <x:c r="U57" s="4"/>
      <x:c r="V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  <x:c r="U58" s="4"/>
      <x:c r="V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  <x:c r="U59" s="4"/>
      <x:c r="V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  <x:c r="U60" s="4"/>
      <x:c r="V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  <x:c r="U61" s="4"/>
      <x:c r="V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  <x:c r="U62" s="4"/>
      <x:c r="V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  <x:c r="U63" s="4"/>
      <x:c r="V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  <x:c r="U64" s="4"/>
      <x:c r="V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  <x:c r="U65" s="4"/>
      <x:c r="V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  <x:c r="U66" s="4"/>
      <x:c r="V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  <x:c r="U67" s="4"/>
      <x:c r="V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  <x:c r="U68" s="4"/>
      <x:c r="V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  <x:c r="U69" s="4"/>
      <x:c r="V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  <x:c r="U70" s="4"/>
      <x:c r="V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  <x:c r="U71" s="4"/>
      <x:c r="V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  <x:c r="U72" s="4"/>
      <x:c r="V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  <x:c r="U73" s="4"/>
      <x:c r="V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  <x:c r="U74" s="4"/>
      <x:c r="V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  <x:c r="U75" s="4"/>
      <x:c r="V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  <x:c r="U76" s="4"/>
      <x:c r="V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  <x:c r="U77" s="4"/>
      <x:c r="V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  <x:c r="U78" s="4"/>
      <x:c r="V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  <x:c r="U79" s="4"/>
      <x:c r="V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  <x:c r="U80" s="4"/>
      <x:c r="V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  <x:c r="U81" s="4"/>
      <x:c r="V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  <x:c r="U82" s="4"/>
      <x:c r="V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  <x:c r="U83" s="4"/>
      <x:c r="V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  <x:c r="U84" s="4"/>
      <x:c r="V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  <x:c r="U85" s="4"/>
      <x:c r="V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  <x:c r="U86" s="4"/>
      <x:c r="V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  <x:c r="U87" s="4"/>
      <x:c r="V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  <x:c r="U88" s="4"/>
      <x:c r="V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  <x:c r="U89" s="4"/>
      <x:c r="V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  <x:c r="U90" s="4"/>
      <x:c r="V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  <x:c r="U91" s="4"/>
      <x:c r="V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  <x:c r="U92" s="4"/>
      <x:c r="V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  <x:c r="U93" s="4"/>
      <x:c r="V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  <x:c r="U94" s="4"/>
      <x:c r="V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  <x:c r="U95" s="4"/>
      <x:c r="V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  <x:c r="U96" s="4"/>
      <x:c r="V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  <x:c r="U97" s="4"/>
      <x:c r="V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  <x:c r="U98" s="4"/>
      <x:c r="V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  <x:c r="U99" s="4"/>
      <x:c r="V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  <x:c r="U100" s="4"/>
      <x:c r="V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  <x:c r="U101" s="4"/>
      <x:c r="V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  <x:c r="U102" s="4"/>
      <x:c r="V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  <x:c r="U103" s="4"/>
      <x:c r="V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  <x:c r="U104" s="4"/>
      <x:c r="V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  <x:c r="U105" s="4"/>
      <x:c r="V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  <x:c r="U106" s="4"/>
      <x:c r="V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  <x:c r="U107" s="4"/>
      <x:c r="V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  <x:c r="U108" s="4"/>
      <x:c r="V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  <x:c r="U109" s="4"/>
      <x:c r="V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  <x:c r="U110" s="4"/>
      <x:c r="V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  <x:c r="U111" s="4"/>
      <x:c r="V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  <x:c r="U112" s="4"/>
      <x:c r="V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  <x:c r="U113" s="4"/>
      <x:c r="V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  <x:c r="U114" s="4"/>
      <x:c r="V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  <x:c r="U115" s="4"/>
      <x:c r="V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  <x:c r="U116" s="4"/>
      <x:c r="V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  <x:c r="U117" s="4"/>
      <x:c r="V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  <x:c r="U118" s="4"/>
      <x:c r="V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  <x:c r="U119" s="4"/>
      <x:c r="V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  <x:c r="U120" s="4"/>
      <x:c r="V120" s="4"/>
    </x:row>
    <x:row r="12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  <x:c r="N121" s="4"/>
      <x:c r="O121" s="4"/>
      <x:c r="P121" s="4"/>
      <x:c r="Q121" s="4"/>
      <x:c r="R121" s="4"/>
      <x:c r="S121" s="4"/>
      <x:c r="T121" s="4"/>
      <x:c r="U121" s="4"/>
      <x:c r="V121" s="4"/>
    </x:row>
    <x:row r="122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  <x:c r="N122" s="4"/>
      <x:c r="O122" s="4"/>
      <x:c r="P122" s="4"/>
      <x:c r="Q122" s="4"/>
      <x:c r="R122" s="4"/>
      <x:c r="S122" s="4"/>
      <x:c r="T122" s="4"/>
      <x:c r="U122" s="4"/>
      <x:c r="V122" s="4"/>
    </x:row>
    <x:row r="123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  <x:c r="N123" s="4"/>
      <x:c r="O123" s="4"/>
      <x:c r="P123" s="4"/>
      <x:c r="Q123" s="4"/>
      <x:c r="R123" s="4"/>
      <x:c r="S123" s="4"/>
      <x:c r="T123" s="4"/>
      <x:c r="U123" s="4"/>
      <x:c r="V123" s="4"/>
    </x:row>
    <x:row r="124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  <x:c r="N124" s="4"/>
      <x:c r="O124" s="4"/>
      <x:c r="P124" s="4"/>
      <x:c r="Q124" s="4"/>
      <x:c r="R124" s="4"/>
      <x:c r="S124" s="4"/>
      <x:c r="T124" s="4"/>
      <x:c r="U124" s="4"/>
      <x:c r="V124" s="4"/>
    </x:row>
    <x:row r="125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  <x:c r="N125" s="4"/>
      <x:c r="O125" s="4"/>
      <x:c r="P125" s="4"/>
      <x:c r="Q125" s="4"/>
      <x:c r="R125" s="4"/>
      <x:c r="S125" s="4"/>
      <x:c r="T125" s="4"/>
      <x:c r="U125" s="4"/>
      <x:c r="V125" s="4"/>
    </x:row>
    <x:row r="126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  <x:c r="N126" s="4"/>
      <x:c r="O126" s="4"/>
      <x:c r="P126" s="4"/>
      <x:c r="Q126" s="4"/>
      <x:c r="R126" s="4"/>
      <x:c r="S126" s="4"/>
      <x:c r="T126" s="4"/>
      <x:c r="U126" s="4"/>
      <x:c r="V126" s="4"/>
    </x:row>
    <x:row r="127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  <x:c r="N127" s="4"/>
      <x:c r="O127" s="4"/>
      <x:c r="P127" s="4"/>
      <x:c r="Q127" s="4"/>
      <x:c r="R127" s="4"/>
      <x:c r="S127" s="4"/>
      <x:c r="T127" s="4"/>
      <x:c r="U127" s="4"/>
      <x:c r="V127" s="4"/>
    </x:row>
    <x:row r="128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  <x:c r="N128" s="4"/>
      <x:c r="O128" s="4"/>
      <x:c r="P128" s="4"/>
      <x:c r="Q128" s="4"/>
      <x:c r="R128" s="4"/>
      <x:c r="S128" s="4"/>
      <x:c r="T128" s="4"/>
      <x:c r="U128" s="4"/>
      <x:c r="V128" s="4"/>
    </x:row>
    <x:row r="129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  <x:c r="N129" s="4"/>
      <x:c r="O129" s="4"/>
      <x:c r="P129" s="4"/>
      <x:c r="Q129" s="4"/>
      <x:c r="R129" s="4"/>
      <x:c r="S129" s="4"/>
      <x:c r="T129" s="4"/>
      <x:c r="U129" s="4"/>
      <x:c r="V129" s="4"/>
    </x:row>
    <x:row r="130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  <x:c r="N130" s="4"/>
      <x:c r="O130" s="4"/>
      <x:c r="P130" s="4"/>
      <x:c r="Q130" s="4"/>
      <x:c r="R130" s="4"/>
      <x:c r="S130" s="4"/>
      <x:c r="T130" s="4"/>
      <x:c r="U130" s="4"/>
      <x:c r="V130" s="4"/>
    </x:row>
    <x:row r="13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  <x:c r="N131" s="4"/>
      <x:c r="O131" s="4"/>
      <x:c r="P131" s="4"/>
      <x:c r="Q131" s="4"/>
      <x:c r="R131" s="4"/>
      <x:c r="S131" s="4"/>
      <x:c r="T131" s="4"/>
      <x:c r="U131" s="4"/>
      <x:c r="V131" s="4"/>
    </x:row>
    <x:row r="132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  <x:c r="N132" s="4"/>
      <x:c r="O132" s="4"/>
      <x:c r="P132" s="4"/>
      <x:c r="Q132" s="4"/>
      <x:c r="R132" s="4"/>
      <x:c r="S132" s="4"/>
      <x:c r="T132" s="4"/>
      <x:c r="U132" s="4"/>
      <x:c r="V132" s="4"/>
    </x:row>
    <x:row r="133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  <x:c r="N133" s="4"/>
      <x:c r="O133" s="4"/>
      <x:c r="P133" s="4"/>
      <x:c r="Q133" s="4"/>
      <x:c r="R133" s="4"/>
      <x:c r="S133" s="4"/>
      <x:c r="T133" s="4"/>
      <x:c r="U133" s="4"/>
      <x:c r="V133" s="4"/>
    </x:row>
    <x:row r="134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  <x:c r="N134" s="4"/>
      <x:c r="O134" s="4"/>
      <x:c r="P134" s="4"/>
      <x:c r="Q134" s="4"/>
      <x:c r="R134" s="4"/>
      <x:c r="S134" s="4"/>
      <x:c r="T134" s="4"/>
      <x:c r="U134" s="4"/>
      <x:c r="V134" s="4"/>
    </x:row>
    <x:row r="135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  <x:c r="N135" s="4"/>
      <x:c r="O135" s="4"/>
      <x:c r="P135" s="4"/>
      <x:c r="Q135" s="4"/>
      <x:c r="R135" s="4"/>
      <x:c r="S135" s="4"/>
      <x:c r="T135" s="4"/>
      <x:c r="U135" s="4"/>
      <x:c r="V135" s="4"/>
    </x:row>
    <x:row r="136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  <x:c r="N136" s="4"/>
      <x:c r="O136" s="4"/>
      <x:c r="P136" s="4"/>
      <x:c r="Q136" s="4"/>
      <x:c r="R136" s="4"/>
      <x:c r="S136" s="4"/>
      <x:c r="T136" s="4"/>
      <x:c r="U136" s="4"/>
      <x:c r="V136" s="4"/>
    </x:row>
    <x:row r="137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  <x:c r="N137" s="4"/>
      <x:c r="O137" s="4"/>
      <x:c r="P137" s="4"/>
      <x:c r="Q137" s="4"/>
      <x:c r="R137" s="4"/>
      <x:c r="S137" s="4"/>
      <x:c r="T137" s="4"/>
      <x:c r="U137" s="4"/>
      <x:c r="V137" s="4"/>
    </x:row>
    <x:row r="138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  <x:c r="N138" s="4"/>
      <x:c r="O138" s="4"/>
      <x:c r="P138" s="4"/>
      <x:c r="Q138" s="4"/>
      <x:c r="R138" s="4"/>
      <x:c r="S138" s="4"/>
      <x:c r="T138" s="4"/>
      <x:c r="U138" s="4"/>
      <x:c r="V138" s="4"/>
    </x:row>
    <x:row r="139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  <x:c r="N139" s="4"/>
      <x:c r="O139" s="4"/>
      <x:c r="P139" s="4"/>
      <x:c r="Q139" s="4"/>
      <x:c r="R139" s="4"/>
      <x:c r="S139" s="4"/>
      <x:c r="T139" s="4"/>
      <x:c r="U139" s="4"/>
      <x:c r="V139" s="4"/>
    </x:row>
    <x:row r="140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  <x:c r="N140" s="4"/>
      <x:c r="O140" s="4"/>
      <x:c r="P140" s="4"/>
      <x:c r="Q140" s="4"/>
      <x:c r="R140" s="4"/>
      <x:c r="S140" s="4"/>
      <x:c r="T140" s="4"/>
      <x:c r="U140" s="4"/>
      <x:c r="V140" s="4"/>
    </x:row>
    <x:row r="14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  <x:c r="N141" s="4"/>
      <x:c r="O141" s="4"/>
      <x:c r="P141" s="4"/>
      <x:c r="Q141" s="4"/>
      <x:c r="R141" s="4"/>
      <x:c r="S141" s="4"/>
      <x:c r="T141" s="4"/>
      <x:c r="U141" s="4"/>
      <x:c r="V141" s="4"/>
    </x:row>
    <x:row r="142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  <x:c r="N142" s="4"/>
      <x:c r="O142" s="4"/>
      <x:c r="P142" s="4"/>
      <x:c r="Q142" s="4"/>
      <x:c r="R142" s="4"/>
      <x:c r="S142" s="4"/>
      <x:c r="T142" s="4"/>
      <x:c r="U142" s="4"/>
      <x:c r="V142" s="4"/>
    </x:row>
    <x:row r="143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  <x:c r="N143" s="4"/>
      <x:c r="O143" s="4"/>
      <x:c r="P143" s="4"/>
      <x:c r="Q143" s="4"/>
      <x:c r="R143" s="4"/>
      <x:c r="S143" s="4"/>
      <x:c r="T143" s="4"/>
      <x:c r="U143" s="4"/>
      <x:c r="V143" s="4"/>
    </x:row>
    <x:row r="144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4"/>
      <x:c r="N144" s="4"/>
      <x:c r="O144" s="4"/>
      <x:c r="P144" s="4"/>
      <x:c r="Q144" s="4"/>
      <x:c r="R144" s="4"/>
      <x:c r="S144" s="4"/>
      <x:c r="T144" s="4"/>
      <x:c r="U144" s="4"/>
      <x:c r="V144" s="4"/>
    </x:row>
    <x:row r="145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4"/>
      <x:c r="N145" s="4"/>
      <x:c r="O145" s="4"/>
      <x:c r="P145" s="4"/>
      <x:c r="Q145" s="4"/>
      <x:c r="R145" s="4"/>
      <x:c r="S145" s="4"/>
      <x:c r="T145" s="4"/>
      <x:c r="U145" s="4"/>
      <x:c r="V145" s="4"/>
    </x:row>
    <x:row r="146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4"/>
      <x:c r="N146" s="4"/>
      <x:c r="O146" s="4"/>
      <x:c r="P146" s="4"/>
      <x:c r="Q146" s="4"/>
      <x:c r="R146" s="4"/>
      <x:c r="S146" s="4"/>
      <x:c r="T146" s="4"/>
      <x:c r="U146" s="4"/>
      <x:c r="V146" s="4"/>
    </x:row>
    <x:row r="147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  <x:c r="N147" s="4"/>
      <x:c r="O147" s="4"/>
      <x:c r="P147" s="4"/>
      <x:c r="Q147" s="4"/>
      <x:c r="R147" s="4"/>
      <x:c r="S147" s="4"/>
      <x:c r="T147" s="4"/>
      <x:c r="U147" s="4"/>
      <x:c r="V147" s="4"/>
    </x:row>
    <x:row r="148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4"/>
      <x:c r="N148" s="4"/>
      <x:c r="O148" s="4"/>
      <x:c r="P148" s="4"/>
      <x:c r="Q148" s="4"/>
      <x:c r="R148" s="4"/>
      <x:c r="S148" s="4"/>
      <x:c r="T148" s="4"/>
      <x:c r="U148" s="4"/>
      <x:c r="V148" s="4"/>
    </x:row>
    <x:row r="149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  <x:c r="N149" s="4"/>
      <x:c r="O149" s="4"/>
      <x:c r="P149" s="4"/>
      <x:c r="Q149" s="4"/>
      <x:c r="R149" s="4"/>
      <x:c r="S149" s="4"/>
      <x:c r="T149" s="4"/>
      <x:c r="U149" s="4"/>
      <x:c r="V149" s="4"/>
    </x:row>
    <x:row r="150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  <x:c r="N150" s="4"/>
      <x:c r="O150" s="4"/>
      <x:c r="P150" s="4"/>
      <x:c r="Q150" s="4"/>
      <x:c r="R150" s="4"/>
      <x:c r="S150" s="4"/>
      <x:c r="T150" s="4"/>
      <x:c r="U150" s="4"/>
      <x:c r="V15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P2"/>
    <x:mergeCell ref="Q2:R2"/>
    <x:mergeCell ref="S2:T2"/>
    <x:mergeCell ref="U2:V2"/>
    <x:mergeCell ref="A4:V4"/>
    <x:mergeCell ref="A6:V6"/>
    <x:mergeCell ref="A7:V7"/>
    <x:mergeCell ref="A9:V9"/>
    <x:mergeCell ref="A18:V18"/>
    <x:mergeCell ref="A20:H22"/>
    <x:mergeCell ref="A24:H26"/>
    <x:mergeCell ref="A28:H30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2" hidden="0" customWidth="1"/>
    <x:col min="2" max="2" width="24" hidden="0" customWidth="1"/>
    <x:col min="3" max="3" width="42" hidden="0" customWidth="1"/>
    <x:col min="4" max="4" width="20" hidden="0" customWidth="1"/>
    <x:col min="5" max="5" width="20" hidden="0" customWidth="1"/>
    <x:col min="6" max="6" width="10" hidden="0" customWidth="1"/>
    <x:col min="7" max="7" width="14" hidden="0" customWidth="1"/>
    <x:col min="8" max="8" width="14" hidden="0" customWidth="1"/>
    <x:col min="9" max="9" width="14" hidden="0" customWidth="1"/>
    <x:col min="10" max="10" width="12" hidden="0" customWidth="1"/>
    <x:col min="11" max="11" width="18" hidden="0" customWidth="1"/>
    <x:col min="12" max="12" width="14" hidden="0" customWidth="1"/>
    <x:col min="13" max="13" width="14" hidden="0" customWidth="1"/>
    <x:col min="14" max="14" width="16" hidden="0" customWidth="1"/>
    <x:col min="15" max="15" width="13" hidden="0" customWidth="1"/>
    <x:col min="16" max="16" width="16" hidden="0" customWidth="1"/>
    <x:col min="17" max="17" width="14" hidden="0" customWidth="1"/>
    <x:col min="18" max="18" width="2" hidden="0" customWidth="1"/>
    <x:col min="27" max="27" width="2" hidden="1" customWidth="1"/>
    <x:col min="28" max="28" width="2" hidden="1" customWidth="1"/>
    <x:col min="29" max="29" width="2" hidden="1" customWidth="1"/>
    <x:col min="30" max="30" width="2" hidden="1" customWidth="1"/>
    <x:col min="31" max="31" width="2" hidden="1" customWidth="1"/>
    <x:col min="32" max="32" width="2" hidden="1" customWidth="1"/>
    <x:col min="33" max="33" width="2" hidden="1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AA1" t="str">
        <x:v>G-001</x:v>
      </x:c>
      <x:c r="AB1" t="str">
        <x:v>Confianza del cliente</x:v>
      </x:c>
      <x:c r="AC1" t="str">
        <x:v>Maya Hassan</x:v>
      </x:c>
      <x:c r="AD1" t="str">
        <x:v>Operaciones</x:v>
      </x:c>
      <x:c r="AE1" t="str">
        <x:v>%</x:v>
      </x:c>
      <x:c r="AF1" t="str">
        <x:v>Mayor es mejor</x:v>
      </x:c>
      <x:c r="AG1" t="str">
        <x:v>No iniciado</x:v>
      </x:c>
    </x:row>
    <x:row r="2" ht="24" customHeight="1">
      <x:c r="A2" s="13" t="str">
        <x:v>Inicio</x:v>
      </x:c>
      <x:c r="B2" s="14" t="str">
        <x:v>Inicio</x:v>
      </x:c>
      <x:c r="C2" s="13" t="str">
        <x:v>Panel</x:v>
      </x:c>
      <x:c r="D2" s="14" t="str">
        <x:v>Panel</x:v>
      </x:c>
      <x:c r="E2" s="13" t="str">
        <x:v>Mapa estratégico</x:v>
      </x:c>
      <x:c r="F2" s="14" t="str">
        <x:v>Mapa estratégico</x:v>
      </x:c>
      <x:c r="G2" s="8" t="str">
        <x:v>Objetivos</x:v>
      </x:c>
      <x:c r="H2" s="9" t="str">
        <x:v>Objetivos</x:v>
      </x:c>
      <x:c r="I2" s="13" t="str">
        <x:v>Iniciativas</x:v>
      </x:c>
      <x:c r="J2" s="14" t="str">
        <x:v>Iniciativas</x:v>
      </x:c>
      <x:c r="K2" s="13" t="str">
        <x:v>Indicadores</x:v>
      </x:c>
      <x:c r="L2" s="14" t="str">
        <x:v>Indicadores</x:v>
      </x:c>
      <x:c r="M2" s="13" t="str">
        <x:v>Presupuesto</x:v>
      </x:c>
      <x:c r="N2" s="14" t="str">
        <x:v>Presupuesto</x:v>
      </x:c>
      <x:c r="O2" s="13" t="str">
        <x:v>Riesgos</x:v>
      </x:c>
      <x:c r="P2" s="14" t="str">
        <x:v>Riesgos</x:v>
      </x:c>
      <x:c r="Q2" s="13" t="str">
        <x:v>Revisión mensual</x:v>
      </x:c>
      <x:c r="R2" s="14" t="str">
        <x:v>Revisión mensual</x:v>
      </x:c>
      <x:c r="S2" s="13" t="str">
        <x:v>Configuración</x:v>
      </x:c>
      <x:c r="T2" s="14" t="str">
        <x:v>Configuración</x:v>
      </x:c>
      <x:c r="U2" s="13" t="str">
        <x:v>Auditoría</x:v>
      </x:c>
      <x:c r="V2" s="14" t="str">
        <x:v>Auditoría</x:v>
      </x:c>
      <x:c r="AA2" t="str">
        <x:v>G-002</x:v>
      </x:c>
      <x:c r="AB2" t="str">
        <x:v>Crecimiento rentable</x:v>
      </x:c>
      <x:c r="AC2" t="str">
        <x:v>Daniel Ruiz</x:v>
      </x:c>
      <x:c r="AD2" t="str">
        <x:v>Ventas</x:v>
      </x:c>
      <x:c r="AE2" t="str">
        <x:v>Cantidad</x:v>
      </x:c>
      <x:c r="AF2" t="str">
        <x:v>Menor es mejor</x:v>
      </x:c>
      <x:c r="AG2" t="str">
        <x:v>En curso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AA3" t="str">
        <x:v>G-003</x:v>
      </x:c>
      <x:c r="AB3" t="str">
        <x:v>Excelencia operativa</x:v>
      </x:c>
      <x:c r="AC3" t="str">
        <x:v>Sofia Kim</x:v>
      </x:c>
      <x:c r="AD3" t="str">
        <x:v>Atención al Cliente</x:v>
      </x:c>
      <x:c r="AE3" t="str">
        <x:v>USD</x:v>
      </x:c>
      <x:c r="AF3" t="str">
        <x:v>Cumplir objetivo</x:v>
      </x:c>
      <x:c r="AG3" t="str">
        <x:v>En espera</x:v>
      </x:c>
    </x:row>
    <x:row r="4" ht="20" customHeight="1">
      <x:c r="A4" s="15" t="str">
        <x:v>CONTROL DE RESULTADOS</x:v>
      </x:c>
      <x:c r="B4" s="15" t="str">
        <x:v>CONTROL DE RESULTADOS</x:v>
      </x:c>
      <x:c r="C4" s="15" t="str">
        <x:v>CONTROL DE RESULTADOS</x:v>
      </x:c>
      <x:c r="D4" s="15" t="str">
        <x:v>CONTROL DE RESULTADOS</x:v>
      </x:c>
      <x:c r="E4" s="15" t="str">
        <x:v>CONTROL DE RESULTADOS</x:v>
      </x:c>
      <x:c r="F4" s="15" t="str">
        <x:v>CONTROL DE RESULTADOS</x:v>
      </x:c>
      <x:c r="G4" s="15" t="str">
        <x:v>CONTROL DE RESULTADOS</x:v>
      </x:c>
      <x:c r="H4" s="15" t="str">
        <x:v>CONTROL DE RESULTADOS</x:v>
      </x:c>
      <x:c r="I4" s="15" t="str">
        <x:v>CONTROL DE RESULTADOS</x:v>
      </x:c>
      <x:c r="J4" s="15" t="str">
        <x:v>CONTROL DE RESULTADOS</x:v>
      </x:c>
      <x:c r="K4" s="15" t="str">
        <x:v>CONTROL DE RESULTADOS</x:v>
      </x:c>
      <x:c r="L4" s="15" t="str">
        <x:v>CONTROL DE RESULTADOS</x:v>
      </x:c>
      <x:c r="M4" s="15" t="str">
        <x:v>CONTROL DE RESULTADOS</x:v>
      </x:c>
      <x:c r="N4" s="15" t="str">
        <x:v>CONTROL DE RESULTADOS</x:v>
      </x:c>
      <x:c r="O4" s="15" t="str">
        <x:v>CONTROL DE RESULTADOS</x:v>
      </x:c>
      <x:c r="P4" s="15" t="str">
        <x:v>CONTROL DE RESULTADOS</x:v>
      </x:c>
      <x:c r="Q4" s="15" t="str">
        <x:v>CONTROL DE RESULTADOS</x:v>
      </x:c>
      <x:c r="R4" s="15" t="str">
        <x:v>CONTROL DE RESULTADOS</x:v>
      </x:c>
      <x:c r="S4" s="15" t="str">
        <x:v>CONTROL DE RESULTADOS</x:v>
      </x:c>
      <x:c r="T4" s="15" t="str">
        <x:v>CONTROL DE RESULTADOS</x:v>
      </x:c>
      <x:c r="U4" s="15" t="str">
        <x:v>CONTROL DE RESULTADOS</x:v>
      </x:c>
      <x:c r="V4" s="15" t="str">
        <x:v>CONTROL DE RESULTADOS</x:v>
      </x:c>
      <x:c r="AA4" t="str">
        <x:v>G-004</x:v>
      </x:c>
      <x:c r="AB4" t="str">
        <x:v>Capacidad del equipo</x:v>
      </x:c>
      <x:c r="AC4" t="str">
        <x:v>Lucas Martin</x:v>
      </x:c>
      <x:c r="AD4" t="str">
        <x:v>Finanzas</x:v>
      </x:c>
      <x:c r="AE4" t="str">
        <x:v>Días</x:v>
      </x:c>
      <x:c r="AG4" t="str">
        <x:v>Completado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U5" s="4"/>
      <x:c r="V5" s="4"/>
      <x:c r="AA5" t="str">
        <x:v>G-005</x:v>
      </x:c>
      <x:c r="AC5" t="str">
        <x:v>Noor Al Mansoori</x:v>
      </x:c>
      <x:c r="AD5" t="str">
        <x:v>Personas</x:v>
      </x:c>
      <x:c r="AE5" t="str">
        <x:v>Horas</x:v>
      </x:c>
      <x:c r="AG5" t="str">
        <x:v>Cancelado</x:v>
      </x:c>
    </x:row>
    <x:row r="6" ht="22" customHeight="1">
      <x:c r="A6" s="17" t="str">
        <x:v>Registro de Objetivos</x:v>
      </x:c>
      <x:c r="B6" s="17" t="str">
        <x:v>Registro de Objetivos</x:v>
      </x:c>
      <x:c r="C6" s="17" t="str">
        <x:v>Registro de Objetivos</x:v>
      </x:c>
      <x:c r="D6" s="17" t="str">
        <x:v>Registro de Objetivos</x:v>
      </x:c>
      <x:c r="E6" s="17" t="str">
        <x:v>Registro de Objetivos</x:v>
      </x:c>
      <x:c r="F6" s="17" t="str">
        <x:v>Registro de Objetivos</x:v>
      </x:c>
      <x:c r="G6" s="17" t="str">
        <x:v>Registro de Objetivos</x:v>
      </x:c>
      <x:c r="H6" s="17" t="str">
        <x:v>Registro de Objetivos</x:v>
      </x:c>
      <x:c r="I6" s="17" t="str">
        <x:v>Registro de Objetivos</x:v>
      </x:c>
      <x:c r="J6" s="17" t="str">
        <x:v>Registro de Objetivos</x:v>
      </x:c>
      <x:c r="K6" s="17" t="str">
        <x:v>Registro de Objetivos</x:v>
      </x:c>
      <x:c r="L6" s="17" t="str">
        <x:v>Registro de Objetivos</x:v>
      </x:c>
      <x:c r="M6" s="17" t="str">
        <x:v>Registro de Objetivos</x:v>
      </x:c>
      <x:c r="N6" s="17" t="str">
        <x:v>Registro de Objetivos</x:v>
      </x:c>
      <x:c r="O6" s="17" t="str">
        <x:v>Registro de Objetivos</x:v>
      </x:c>
      <x:c r="P6" s="17" t="str">
        <x:v>Registro de Objetivos</x:v>
      </x:c>
      <x:c r="Q6" s="17" t="str">
        <x:v>Registro de Objetivos</x:v>
      </x:c>
      <x:c r="R6" s="17" t="str">
        <x:v>Registro de Objetivos</x:v>
      </x:c>
      <x:c r="S6" s="17" t="str">
        <x:v>Registro de Objetivos</x:v>
      </x:c>
      <x:c r="T6" s="17" t="str">
        <x:v>Registro de Objetivos</x:v>
      </x:c>
      <x:c r="U6" s="17" t="str">
        <x:v>Registro de Objetivos</x:v>
      </x:c>
      <x:c r="V6" s="17" t="str">
        <x:v>Registro de Objetivos</x:v>
      </x:c>
      <x:c r="AA6" t="str">
        <x:v>G-006</x:v>
      </x:c>
      <x:c r="AC6" t="str">
        <x:v>Omar Saleh</x:v>
      </x:c>
      <x:c r="AE6" t="str">
        <x:v>Minutos</x:v>
      </x:c>
    </x:row>
    <x:row r="7" ht="22" customHeight="1">
      <x:c r="A7" s="18" t="str">
        <x:v>Defina objetivos ponderados con líneas base, metas, responsables, fechas, progreso y reglas de salud.</x:v>
      </x:c>
      <x:c r="B7" s="18" t="str">
        <x:v>Defina objetivos ponderados con líneas base, metas, responsables, fechas, progreso y reglas de salud.</x:v>
      </x:c>
      <x:c r="C7" s="18" t="str">
        <x:v>Defina objetivos ponderados con líneas base, metas, responsables, fechas, progreso y reglas de salud.</x:v>
      </x:c>
      <x:c r="D7" s="18" t="str">
        <x:v>Defina objetivos ponderados con líneas base, metas, responsables, fechas, progreso y reglas de salud.</x:v>
      </x:c>
      <x:c r="E7" s="18" t="str">
        <x:v>Defina objetivos ponderados con líneas base, metas, responsables, fechas, progreso y reglas de salud.</x:v>
      </x:c>
      <x:c r="F7" s="18" t="str">
        <x:v>Defina objetivos ponderados con líneas base, metas, responsables, fechas, progreso y reglas de salud.</x:v>
      </x:c>
      <x:c r="G7" s="18" t="str">
        <x:v>Defina objetivos ponderados con líneas base, metas, responsables, fechas, progreso y reglas de salud.</x:v>
      </x:c>
      <x:c r="H7" s="18" t="str">
        <x:v>Defina objetivos ponderados con líneas base, metas, responsables, fechas, progreso y reglas de salud.</x:v>
      </x:c>
      <x:c r="I7" s="18" t="str">
        <x:v>Defina objetivos ponderados con líneas base, metas, responsables, fechas, progreso y reglas de salud.</x:v>
      </x:c>
      <x:c r="J7" s="18" t="str">
        <x:v>Defina objetivos ponderados con líneas base, metas, responsables, fechas, progreso y reglas de salud.</x:v>
      </x:c>
      <x:c r="K7" s="18" t="str">
        <x:v>Defina objetivos ponderados con líneas base, metas, responsables, fechas, progreso y reglas de salud.</x:v>
      </x:c>
      <x:c r="L7" s="18" t="str">
        <x:v>Defina objetivos ponderados con líneas base, metas, responsables, fechas, progreso y reglas de salud.</x:v>
      </x:c>
      <x:c r="M7" s="18" t="str">
        <x:v>Defina objetivos ponderados con líneas base, metas, responsables, fechas, progreso y reglas de salud.</x:v>
      </x:c>
      <x:c r="N7" s="18" t="str">
        <x:v>Defina objetivos ponderados con líneas base, metas, responsables, fechas, progreso y reglas de salud.</x:v>
      </x:c>
      <x:c r="O7" s="18" t="str">
        <x:v>Defina objetivos ponderados con líneas base, metas, responsables, fechas, progreso y reglas de salud.</x:v>
      </x:c>
      <x:c r="P7" s="18" t="str">
        <x:v>Defina objetivos ponderados con líneas base, metas, responsables, fechas, progreso y reglas de salud.</x:v>
      </x:c>
      <x:c r="Q7" s="18" t="str">
        <x:v>Defina objetivos ponderados con líneas base, metas, responsables, fechas, progreso y reglas de salud.</x:v>
      </x:c>
      <x:c r="R7" s="18" t="str">
        <x:v>Defina objetivos ponderados con líneas base, metas, responsables, fechas, progreso y reglas de salud.</x:v>
      </x:c>
      <x:c r="S7" s="18" t="str">
        <x:v>Defina objetivos ponderados con líneas base, metas, responsables, fechas, progreso y reglas de salud.</x:v>
      </x:c>
      <x:c r="T7" s="18" t="str">
        <x:v>Defina objetivos ponderados con líneas base, metas, responsables, fechas, progreso y reglas de salud.</x:v>
      </x:c>
      <x:c r="U7" s="18" t="str">
        <x:v>Defina objetivos ponderados con líneas base, metas, responsables, fechas, progreso y reglas de salud.</x:v>
      </x:c>
      <x:c r="V7" s="18" t="str">
        <x:v>Defina objetivos ponderados con líneas base, metas, responsables, fechas, progreso y reglas de salud.</x:v>
      </x:c>
      <x:c r="AE7" t="str">
        <x:v>Puntuación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U9" s="4"/>
      <x:c r="V9" s="4"/>
    </x:row>
    <x:row r="10">
      <x:c r="A10" s="41" t="str">
        <x:v>ID objetivo</x:v>
      </x:c>
      <x:c r="B10" s="42" t="str">
        <x:v>Prioridad estratégica</x:v>
      </x:c>
      <x:c r="C10" s="42" t="str">
        <x:v>Objetivo</x:v>
      </x:c>
      <x:c r="D10" s="42" t="str">
        <x:v>Responsable</x:v>
      </x:c>
      <x:c r="E10" s="42" t="str">
        <x:v>Departamento</x:v>
      </x:c>
      <x:c r="F10" s="42" t="str">
        <x:v>Peso</x:v>
      </x:c>
      <x:c r="G10" s="42" t="str">
        <x:v>Línea base</x:v>
      </x:c>
      <x:c r="H10" s="42" t="str">
        <x:v>Meta</x:v>
      </x:c>
      <x:c r="I10" s="42" t="str">
        <x:v>Real</x:v>
      </x:c>
      <x:c r="J10" s="42" t="str">
        <x:v>Unidad</x:v>
      </x:c>
      <x:c r="K10" s="42" t="str">
        <x:v>Dirección</x:v>
      </x:c>
      <x:c r="L10" s="42" t="str">
        <x:v>Inicio</x:v>
      </x:c>
      <x:c r="M10" s="42" t="str">
        <x:v>Vencimiento</x:v>
      </x:c>
      <x:c r="N10" s="42" t="str">
        <x:v>Estado</x:v>
      </x:c>
      <x:c r="O10" s="42" t="str">
        <x:v>Logro</x:v>
      </x:c>
      <x:c r="P10" s="42" t="str">
        <x:v>Salud</x:v>
      </x:c>
      <x:c r="Q10" s="42" t="str">
        <x:v>Control de datos</x:v>
      </x:c>
      <x:c r="R10" s="43" t="str">
        <x:v>Rango</x:v>
      </x:c>
      <x:c r="S10" s="4"/>
      <x:c r="T10" s="4"/>
      <x:c r="U10" s="4"/>
      <x:c r="V10" s="4"/>
    </x:row>
    <x:row r="11">
      <x:c r="A11" s="28" t="str">
        <x:v>G-001</x:v>
      </x:c>
      <x:c r="B11" s="28" t="str">
        <x:v>Confianza del cliente</x:v>
      </x:c>
      <x:c r="C11" s="28" t="str">
        <x:v>Elevar la fiabilidad de compromisos</x:v>
      </x:c>
      <x:c r="D11" s="28" t="str">
        <x:v>Noor Al Mansoori</x:v>
      </x:c>
      <x:c r="E11" s="28" t="str">
        <x:v>Atención al Cliente</x:v>
      </x:c>
      <x:c r="F11" s="67" t="n">
        <x:v>0.25</x:v>
      </x:c>
      <x:c r="G11" s="28" t="n">
        <x:v>0.82</x:v>
      </x:c>
      <x:c r="H11" s="28" t="n">
        <x:v>0.95</x:v>
      </x:c>
      <x:c r="I11" s="28" t="n">
        <x:v>0.9</x:v>
      </x:c>
      <x:c r="J11" s="28" t="str">
        <x:v>%</x:v>
      </x:c>
      <x:c r="K11" s="28" t="str">
        <x:v>Mayor es mejor</x:v>
      </x:c>
      <x:c r="L11" s="70" t="d">
        <x:v>2026-10-01T00:00:00.000Z</x:v>
      </x:c>
      <x:c r="M11" s="70" t="d">
        <x:v>2027-09-30T00:00:00.000Z</x:v>
      </x:c>
      <x:c r="N11" s="28" t="str">
        <x:v>En curso</x:v>
      </x:c>
      <x:c r="O11" s="72" t="n">
        <x:f>IF(A11="","",IF(OR(G11="",H11="",I11=""),"",IF(K11="Menor es mejor",IF(I11=0,1,MIN(2,H11/I11)),IF(H11=0,"",MIN(2,I11/H11)))))</x:f>
        <x:v>0.9473684210526316</x:v>
      </x:c>
      <x:c r="P11" s="64" t="str">
        <x:f>IF(A11="","",IF(N11="Completado","Completa",IF(N11="Cancelado","Cerrada",IF(OR(O11="",D11="",M11=""),"Falta",IF(AND(M11&lt;'CONFIGURACIÓN'!$D$12,O11&lt;'CONFIGURACIÓN'!$D$15),"Desviada",IF(O11&lt;'CONFIGURACIÓN'!$D$14,"En riesgo","Al día"))))))</x:f>
        <x:v>Al día</x:v>
      </x:c>
      <x:c r="Q11" s="64" t="str">
        <x:f>IF(A11="","",IF(OR(COUNTIF($A$11:$A$100,A11)&gt;1,B11="",C11="",D11="",E11="",F11&lt;0,F11&gt;1,G11="",H11="",I11="",J11="",K11="",L11="",M11="",N11="",M11&lt;L11),"ERROR","CORRECTO"))</x:f>
        <x:v>CORRECTO</x:v>
      </x:c>
      <x:c r="R11" s="75" t="n">
        <x:f>IF(A11="",99999,IF(OR(P11="Completa",P11="Cerrada"),99999,IF(P11="Desviada",100,IF(P11="En riesgo",200,300))+ROW()/10000))</x:f>
        <x:v>300.0011</x:v>
      </x:c>
      <x:c r="S11" s="4"/>
      <x:c r="T11" s="4"/>
      <x:c r="U11" s="4"/>
      <x:c r="V11" s="4"/>
    </x:row>
    <x:row r="12">
      <x:c r="A12" s="29" t="str">
        <x:v>G-002</x:v>
      </x:c>
      <x:c r="B12" s="29" t="str">
        <x:v>Crecimiento rentable</x:v>
      </x:c>
      <x:c r="C12" s="29" t="str">
        <x:v>Aumentar beneficio bruto recurrente</x:v>
      </x:c>
      <x:c r="D12" s="29" t="str">
        <x:v>Daniel Ruiz</x:v>
      </x:c>
      <x:c r="E12" s="29" t="str">
        <x:v>Ventas</x:v>
      </x:c>
      <x:c r="F12" s="68" t="n">
        <x:v>0.3</x:v>
      </x:c>
      <x:c r="G12" s="29" t="n">
        <x:v>420000</x:v>
      </x:c>
      <x:c r="H12" s="29" t="n">
        <x:v>560000</x:v>
      </x:c>
      <x:c r="I12" s="29" t="n">
        <x:v>498000</x:v>
      </x:c>
      <x:c r="J12" s="29" t="str">
        <x:v>USD</x:v>
      </x:c>
      <x:c r="K12" s="29" t="str">
        <x:v>Mayor es mejor</x:v>
      </x:c>
      <x:c r="L12" s="31" t="d">
        <x:v>2026-10-01T00:00:00.000Z</x:v>
      </x:c>
      <x:c r="M12" s="31" t="d">
        <x:v>2027-09-30T00:00:00.000Z</x:v>
      </x:c>
      <x:c r="N12" s="29" t="str">
        <x:v>En curso</x:v>
      </x:c>
      <x:c r="O12" s="73" t="n">
        <x:f>IF(A12="","",IF(OR(G12="",H12="",I12=""),"",IF(K12="Menor es mejor",IF(I12=0,1,MIN(2,H12/I12)),IF(H12=0,"",MIN(2,I12/H12)))))</x:f>
        <x:v>0.8892857142857142</x:v>
      </x:c>
      <x:c r="P12" s="65" t="str">
        <x:f>IF(A12="","",IF(N12="Completado","Completa",IF(N12="Cancelado","Cerrada",IF(OR(O12="",D12="",M12=""),"Falta",IF(AND(M12&lt;'CONFIGURACIÓN'!$D$12,O12&lt;'CONFIGURACIÓN'!$D$15),"Desviada",IF(O12&lt;'CONFIGURACIÓN'!$D$14,"En riesgo","Al día"))))))</x:f>
        <x:v>Al día</x:v>
      </x:c>
      <x:c r="Q12" s="65" t="str">
        <x:f>IF(A12="","",IF(OR(COUNTIF($A$11:$A$100,A12)&gt;1,B12="",C12="",D12="",E12="",F12&lt;0,F12&gt;1,G12="",H12="",I12="",J12="",K12="",L12="",M12="",N12="",M12&lt;L12),"ERROR","CORRECTO"))</x:f>
        <x:v>CORRECTO</x:v>
      </x:c>
      <x:c r="R12" s="76" t="n">
        <x:f>IF(A12="",99999,IF(OR(P12="Completa",P12="Cerrada"),99999,IF(P12="Desviada",100,IF(P12="En riesgo",200,300))+ROW()/10000))</x:f>
        <x:v>300.0012</x:v>
      </x:c>
      <x:c r="S12" s="4"/>
      <x:c r="T12" s="4"/>
      <x:c r="U12" s="4"/>
      <x:c r="V12" s="4"/>
    </x:row>
    <x:row r="13">
      <x:c r="A13" s="29" t="str">
        <x:v>G-003</x:v>
      </x:c>
      <x:c r="B13" s="29" t="str">
        <x:v>Excelencia operativa</x:v>
      </x:c>
      <x:c r="C13" s="29" t="str">
        <x:v>Reducir ciclo pedido-despacho</x:v>
      </x:c>
      <x:c r="D13" s="29" t="str">
        <x:v>Maya Hassan</x:v>
      </x:c>
      <x:c r="E13" s="29" t="str">
        <x:v>Operaciones</x:v>
      </x:c>
      <x:c r="F13" s="68" t="n">
        <x:v>0.2</x:v>
      </x:c>
      <x:c r="G13" s="29" t="n">
        <x:v>3.8</x:v>
      </x:c>
      <x:c r="H13" s="29" t="n">
        <x:v>2</x:v>
      </x:c>
      <x:c r="I13" s="29" t="n">
        <x:v>2.6</x:v>
      </x:c>
      <x:c r="J13" s="29" t="str">
        <x:v>Días</x:v>
      </x:c>
      <x:c r="K13" s="29" t="str">
        <x:v>Menor es mejor</x:v>
      </x:c>
      <x:c r="L13" s="31" t="d">
        <x:v>2026-10-01T00:00:00.000Z</x:v>
      </x:c>
      <x:c r="M13" s="31" t="d">
        <x:v>2027-06-30T00:00:00.000Z</x:v>
      </x:c>
      <x:c r="N13" s="29" t="str">
        <x:v>En curso</x:v>
      </x:c>
      <x:c r="O13" s="73" t="n">
        <x:f>IF(A13="","",IF(OR(G13="",H13="",I13=""),"",IF(K13="Menor es mejor",IF(I13=0,1,MIN(2,H13/I13)),IF(H13=0,"",MIN(2,I13/H13)))))</x:f>
        <x:v>0.7692307692307692</x:v>
      </x:c>
      <x:c r="P13" s="65" t="str">
        <x:f>IF(A13="","",IF(N13="Completado","Completa",IF(N13="Cancelado","Cerrada",IF(OR(O13="",D13="",M13=""),"Falta",IF(AND(M13&lt;'CONFIGURACIÓN'!$D$12,O13&lt;'CONFIGURACIÓN'!$D$15),"Desviada",IF(O13&lt;'CONFIGURACIÓN'!$D$14,"En riesgo","Al día"))))))</x:f>
        <x:v>En riesgo</x:v>
      </x:c>
      <x:c r="Q13" s="65" t="str">
        <x:f>IF(A13="","",IF(OR(COUNTIF($A$11:$A$100,A13)&gt;1,B13="",C13="",D13="",E13="",F13&lt;0,F13&gt;1,G13="",H13="",I13="",J13="",K13="",L13="",M13="",N13="",M13&lt;L13),"ERROR","CORRECTO"))</x:f>
        <x:v>CORRECTO</x:v>
      </x:c>
      <x:c r="R13" s="76" t="n">
        <x:f>IF(A13="",99999,IF(OR(P13="Completa",P13="Cerrada"),99999,IF(P13="Desviada",100,IF(P13="En riesgo",200,300))+ROW()/10000))</x:f>
        <x:v>200.0013</x:v>
      </x:c>
      <x:c r="S13" s="4"/>
      <x:c r="T13" s="4"/>
      <x:c r="U13" s="4"/>
      <x:c r="V13" s="4"/>
    </x:row>
    <x:row r="14">
      <x:c r="A14" s="29" t="str">
        <x:v>G-004</x:v>
      </x:c>
      <x:c r="B14" s="29" t="str">
        <x:v>Excelencia operativa</x:v>
      </x:c>
      <x:c r="C14" s="29" t="str">
        <x:v>Mejorar exactitud de inventario</x:v>
      </x:c>
      <x:c r="D14" s="29" t="str">
        <x:v>Lucas Martin</x:v>
      </x:c>
      <x:c r="E14" s="29" t="str">
        <x:v>Operaciones</x:v>
      </x:c>
      <x:c r="F14" s="68" t="n">
        <x:v>0.1</x:v>
      </x:c>
      <x:c r="G14" s="29" t="n">
        <x:v>0.91</x:v>
      </x:c>
      <x:c r="H14" s="29" t="n">
        <x:v>0.98</x:v>
      </x:c>
      <x:c r="I14" s="29" t="n">
        <x:v>0.96</x:v>
      </x:c>
      <x:c r="J14" s="29" t="str">
        <x:v>%</x:v>
      </x:c>
      <x:c r="K14" s="29" t="str">
        <x:v>Mayor es mejor</x:v>
      </x:c>
      <x:c r="L14" s="31" t="d">
        <x:v>2026-10-01T00:00:00.000Z</x:v>
      </x:c>
      <x:c r="M14" s="31" t="d">
        <x:v>2027-03-31T00:00:00.000Z</x:v>
      </x:c>
      <x:c r="N14" s="29" t="str">
        <x:v>En curso</x:v>
      </x:c>
      <x:c r="O14" s="73" t="n">
        <x:f>IF(A14="","",IF(OR(G14="",H14="",I14=""),"",IF(K14="Menor es mejor",IF(I14=0,1,MIN(2,H14/I14)),IF(H14=0,"",MIN(2,I14/H14)))))</x:f>
        <x:v>0.9795918367346939</x:v>
      </x:c>
      <x:c r="P14" s="65" t="str">
        <x:f>IF(A14="","",IF(N14="Completado","Completa",IF(N14="Cancelado","Cerrada",IF(OR(O14="",D14="",M14=""),"Falta",IF(AND(M14&lt;'CONFIGURACIÓN'!$D$12,O14&lt;'CONFIGURACIÓN'!$D$15),"Desviada",IF(O14&lt;'CONFIGURACIÓN'!$D$14,"En riesgo","Al día"))))))</x:f>
        <x:v>Al día</x:v>
      </x:c>
      <x:c r="Q14" s="65" t="str">
        <x:f>IF(A14="","",IF(OR(COUNTIF($A$11:$A$100,A14)&gt;1,B14="",C14="",D14="",E14="",F14&lt;0,F14&gt;1,G14="",H14="",I14="",J14="",K14="",L14="",M14="",N14="",M14&lt;L14),"ERROR","CORRECTO"))</x:f>
        <x:v>CORRECTO</x:v>
      </x:c>
      <x:c r="R14" s="76" t="n">
        <x:f>IF(A14="",99999,IF(OR(P14="Completa",P14="Cerrada"),99999,IF(P14="Desviada",100,IF(P14="En riesgo",200,300))+ROW()/10000))</x:f>
        <x:v>300.0014</x:v>
      </x:c>
      <x:c r="S14" s="4"/>
      <x:c r="T14" s="4"/>
      <x:c r="U14" s="4"/>
      <x:c r="V14" s="4"/>
    </x:row>
    <x:row r="15">
      <x:c r="A15" s="29" t="str">
        <x:v>G-005</x:v>
      </x:c>
      <x:c r="B15" s="29" t="str">
        <x:v>Capacidad del equipo</x:v>
      </x:c>
      <x:c r="C15" s="29" t="str">
        <x:v>Desarrollar capacidad de coaching</x:v>
      </x:c>
      <x:c r="D15" s="29" t="str">
        <x:v>Omar Saleh</x:v>
      </x:c>
      <x:c r="E15" s="29" t="str">
        <x:v>Personas</x:v>
      </x:c>
      <x:c r="F15" s="68" t="n">
        <x:v>0.15</x:v>
      </x:c>
      <x:c r="G15" s="29" t="n">
        <x:v>0.4</x:v>
      </x:c>
      <x:c r="H15" s="29" t="n">
        <x:v>0.9</x:v>
      </x:c>
      <x:c r="I15" s="29" t="n">
        <x:v>0.58</x:v>
      </x:c>
      <x:c r="J15" s="29" t="str">
        <x:v>%</x:v>
      </x:c>
      <x:c r="K15" s="29" t="str">
        <x:v>Mayor es mejor</x:v>
      </x:c>
      <x:c r="L15" s="31" t="d">
        <x:v>2026-10-01T00:00:00.000Z</x:v>
      </x:c>
      <x:c r="M15" s="31" t="d">
        <x:v>2027-09-30T00:00:00.000Z</x:v>
      </x:c>
      <x:c r="N15" s="29" t="str">
        <x:v>En curso</x:v>
      </x:c>
      <x:c r="O15" s="73" t="n">
        <x:f>IF(A15="","",IF(OR(G15="",H15="",I15=""),"",IF(K15="Menor es mejor",IF(I15=0,1,MIN(2,H15/I15)),IF(H15=0,"",MIN(2,I15/H15)))))</x:f>
        <x:v>0.6444444444444444</x:v>
      </x:c>
      <x:c r="P15" s="65" t="str">
        <x:f>IF(A15="","",IF(N15="Completado","Completa",IF(N15="Cancelado","Cerrada",IF(OR(O15="",D15="",M15=""),"Falta",IF(AND(M15&lt;'CONFIGURACIÓN'!$D$12,O15&lt;'CONFIGURACIÓN'!$D$15),"Desviada",IF(O15&lt;'CONFIGURACIÓN'!$D$14,"En riesgo","Al día"))))))</x:f>
        <x:v>En riesgo</x:v>
      </x:c>
      <x:c r="Q15" s="65" t="str">
        <x:f>IF(A15="","",IF(OR(COUNTIF($A$11:$A$100,A15)&gt;1,B15="",C15="",D15="",E15="",F15&lt;0,F15&gt;1,G15="",H15="",I15="",J15="",K15="",L15="",M15="",N15="",M15&lt;L15),"ERROR","CORRECTO"))</x:f>
        <x:v>CORRECTO</x:v>
      </x:c>
      <x:c r="R15" s="76" t="n">
        <x:f>IF(A15="",99999,IF(OR(P15="Completa",P15="Cerrada"),99999,IF(P15="Desviada",100,IF(P15="En riesgo",200,300))+ROW()/10000))</x:f>
        <x:v>200.0015</x:v>
      </x:c>
      <x:c r="S15" s="4"/>
      <x:c r="T15" s="4"/>
      <x:c r="U15" s="4"/>
      <x:c r="V15" s="4"/>
    </x:row>
    <x:row r="16">
      <x:c r="A16" s="29" t="str">
        <x:v>G-006</x:v>
      </x:c>
      <x:c r="B16" s="29" t="str">
        <x:v>Confianza del cliente</x:v>
      </x:c>
      <x:c r="C16" s="29" t="str">
        <x:v>Cerrar reclamaciones prioritarias en dos días</x:v>
      </x:c>
      <x:c r="D16" s="29" t="str">
        <x:v>Noor Al Mansoori</x:v>
      </x:c>
      <x:c r="E16" s="29" t="str">
        <x:v>Atención al Cliente</x:v>
      </x:c>
      <x:c r="F16" s="68" t="n">
        <x:v>0</x:v>
      </x:c>
      <x:c r="G16" s="29" t="n">
        <x:v>0.68</x:v>
      </x:c>
      <x:c r="H16" s="29" t="n">
        <x:v>0.9</x:v>
      </x:c>
      <x:c r="I16" s="29" t="n">
        <x:v>0.92</x:v>
      </x:c>
      <x:c r="J16" s="29" t="str">
        <x:v>%</x:v>
      </x:c>
      <x:c r="K16" s="29" t="str">
        <x:v>Mayor es mejor</x:v>
      </x:c>
      <x:c r="L16" s="31" t="d">
        <x:v>2026-07-01T00:00:00.000Z</x:v>
      </x:c>
      <x:c r="M16" s="31" t="d">
        <x:v>2026-10-15T00:00:00.000Z</x:v>
      </x:c>
      <x:c r="N16" s="29" t="str">
        <x:v>Completado</x:v>
      </x:c>
      <x:c r="O16" s="73" t="n">
        <x:f>IF(A16="","",IF(OR(G16="",H16="",I16=""),"",IF(K16="Menor es mejor",IF(I16=0,1,MIN(2,H16/I16)),IF(H16=0,"",MIN(2,I16/H16)))))</x:f>
        <x:v>1.0222222222222221</x:v>
      </x:c>
      <x:c r="P16" s="65" t="str">
        <x:f>IF(A16="","",IF(N16="Completado","Completa",IF(N16="Cancelado","Cerrada",IF(OR(O16="",D16="",M16=""),"Falta",IF(AND(M16&lt;'CONFIGURACIÓN'!$D$12,O16&lt;'CONFIGURACIÓN'!$D$15),"Desviada",IF(O16&lt;'CONFIGURACIÓN'!$D$14,"En riesgo","Al día"))))))</x:f>
        <x:v>Completa</x:v>
      </x:c>
      <x:c r="Q16" s="65" t="str">
        <x:f>IF(A16="","",IF(OR(COUNTIF($A$11:$A$100,A16)&gt;1,B16="",C16="",D16="",E16="",F16&lt;0,F16&gt;1,G16="",H16="",I16="",J16="",K16="",L16="",M16="",N16="",M16&lt;L16),"ERROR","CORRECTO"))</x:f>
        <x:v>CORRECTO</x:v>
      </x:c>
      <x:c r="R16" s="76" t="n">
        <x:f>IF(A16="",99999,IF(OR(P16="Completa",P16="Cerrada"),99999,IF(P16="Desviada",100,IF(P16="En riesgo",200,300))+ROW()/10000))</x:f>
        <x:v>99999</x:v>
      </x:c>
      <x:c r="S16" s="4"/>
      <x:c r="T16" s="4"/>
      <x:c r="U16" s="4"/>
      <x:c r="V16" s="4"/>
    </x:row>
    <x:row r="17">
      <x:c r="A17" s="29"/>
      <x:c r="B17" s="29"/>
      <x:c r="C17" s="29"/>
      <x:c r="D17" s="29"/>
      <x:c r="E17" s="29"/>
      <x:c r="F17" s="68"/>
      <x:c r="G17" s="29"/>
      <x:c r="H17" s="29"/>
      <x:c r="I17" s="29"/>
      <x:c r="J17" s="29"/>
      <x:c r="K17" s="29"/>
      <x:c r="L17" s="31"/>
      <x:c r="M17" s="31"/>
      <x:c r="N17" s="29"/>
      <x:c r="O17" s="73" t="str">
        <x:f>IF(A17="","",IF(OR(G17="",H17="",I17=""),"",IF(K17="Menor es mejor",IF(I17=0,1,MIN(2,H17/I17)),IF(H17=0,"",MIN(2,I17/H17)))))</x:f>
      </x:c>
      <x:c r="P17" s="65" t="str">
        <x:f>IF(A17="","",IF(N17="Completado","Completa",IF(N17="Cancelado","Cerrada",IF(OR(O17="",D17="",M17=""),"Falta",IF(AND(M17&lt;'CONFIGURACIÓN'!$D$12,O17&lt;'CONFIGURACIÓN'!$D$15),"Desviada",IF(O17&lt;'CONFIGURACIÓN'!$D$14,"En riesgo","Al día"))))))</x:f>
      </x:c>
      <x:c r="Q17" s="65" t="str">
        <x:f>IF(A17="","",IF(OR(COUNTIF($A$11:$A$100,A17)&gt;1,B17="",C17="",D17="",E17="",F17&lt;0,F17&gt;1,G17="",H17="",I17="",J17="",K17="",L17="",M17="",N17="",M17&lt;L17),"ERROR","CORRECTO"))</x:f>
      </x:c>
      <x:c r="R17" s="76" t="n">
        <x:f>IF(A17="",99999,IF(OR(P17="Completa",P17="Cerrada"),99999,IF(P17="Desviada",100,IF(P17="En riesgo",200,300))+ROW()/10000))</x:f>
        <x:v>99999</x:v>
      </x:c>
      <x:c r="S17" s="4"/>
      <x:c r="T17" s="4"/>
      <x:c r="U17" s="4"/>
      <x:c r="V17" s="4"/>
    </x:row>
    <x:row r="18">
      <x:c r="A18" s="29"/>
      <x:c r="B18" s="29"/>
      <x:c r="C18" s="29"/>
      <x:c r="D18" s="29"/>
      <x:c r="E18" s="29"/>
      <x:c r="F18" s="68"/>
      <x:c r="G18" s="29"/>
      <x:c r="H18" s="29"/>
      <x:c r="I18" s="29"/>
      <x:c r="J18" s="29"/>
      <x:c r="K18" s="29"/>
      <x:c r="L18" s="31"/>
      <x:c r="M18" s="31"/>
      <x:c r="N18" s="29"/>
      <x:c r="O18" s="73" t="str">
        <x:f>IF(A18="","",IF(OR(G18="",H18="",I18=""),"",IF(K18="Menor es mejor",IF(I18=0,1,MIN(2,H18/I18)),IF(H18=0,"",MIN(2,I18/H18)))))</x:f>
      </x:c>
      <x:c r="P18" s="65" t="str">
        <x:f>IF(A18="","",IF(N18="Completado","Completa",IF(N18="Cancelado","Cerrada",IF(OR(O18="",D18="",M18=""),"Falta",IF(AND(M18&lt;'CONFIGURACIÓN'!$D$12,O18&lt;'CONFIGURACIÓN'!$D$15),"Desviada",IF(O18&lt;'CONFIGURACIÓN'!$D$14,"En riesgo","Al día"))))))</x:f>
      </x:c>
      <x:c r="Q18" s="65" t="str">
        <x:f>IF(A18="","",IF(OR(COUNTIF($A$11:$A$100,A18)&gt;1,B18="",C18="",D18="",E18="",F18&lt;0,F18&gt;1,G18="",H18="",I18="",J18="",K18="",L18="",M18="",N18="",M18&lt;L18),"ERROR","CORRECTO"))</x:f>
      </x:c>
      <x:c r="R18" s="76" t="n">
        <x:f>IF(A18="",99999,IF(OR(P18="Completa",P18="Cerrada"),99999,IF(P18="Desviada",100,IF(P18="En riesgo",200,300))+ROW()/10000))</x:f>
        <x:v>99999</x:v>
      </x:c>
      <x:c r="S18" s="4"/>
      <x:c r="T18" s="4"/>
      <x:c r="U18" s="4"/>
      <x:c r="V18" s="4"/>
    </x:row>
    <x:row r="19">
      <x:c r="A19" s="29"/>
      <x:c r="B19" s="29"/>
      <x:c r="C19" s="29"/>
      <x:c r="D19" s="29"/>
      <x:c r="E19" s="29"/>
      <x:c r="F19" s="68"/>
      <x:c r="G19" s="29"/>
      <x:c r="H19" s="29"/>
      <x:c r="I19" s="29"/>
      <x:c r="J19" s="29"/>
      <x:c r="K19" s="29"/>
      <x:c r="L19" s="31"/>
      <x:c r="M19" s="31"/>
      <x:c r="N19" s="29"/>
      <x:c r="O19" s="73" t="str">
        <x:f>IF(A19="","",IF(OR(G19="",H19="",I19=""),"",IF(K19="Menor es mejor",IF(I19=0,1,MIN(2,H19/I19)),IF(H19=0,"",MIN(2,I19/H19)))))</x:f>
      </x:c>
      <x:c r="P19" s="65" t="str">
        <x:f>IF(A19="","",IF(N19="Completado","Completa",IF(N19="Cancelado","Cerrada",IF(OR(O19="",D19="",M19=""),"Falta",IF(AND(M19&lt;'CONFIGURACIÓN'!$D$12,O19&lt;'CONFIGURACIÓN'!$D$15),"Desviada",IF(O19&lt;'CONFIGURACIÓN'!$D$14,"En riesgo","Al día"))))))</x:f>
      </x:c>
      <x:c r="Q19" s="65" t="str">
        <x:f>IF(A19="","",IF(OR(COUNTIF($A$11:$A$100,A19)&gt;1,B19="",C19="",D19="",E19="",F19&lt;0,F19&gt;1,G19="",H19="",I19="",J19="",K19="",L19="",M19="",N19="",M19&lt;L19),"ERROR","CORRECTO"))</x:f>
      </x:c>
      <x:c r="R19" s="76" t="n">
        <x:f>IF(A19="",99999,IF(OR(P19="Completa",P19="Cerrada"),99999,IF(P19="Desviada",100,IF(P19="En riesgo",200,300))+ROW()/10000))</x:f>
        <x:v>99999</x:v>
      </x:c>
      <x:c r="S19" s="4"/>
      <x:c r="T19" s="4"/>
      <x:c r="U19" s="4"/>
      <x:c r="V19" s="4"/>
    </x:row>
    <x:row r="20">
      <x:c r="A20" s="29"/>
      <x:c r="B20" s="29"/>
      <x:c r="C20" s="29"/>
      <x:c r="D20" s="29"/>
      <x:c r="E20" s="29"/>
      <x:c r="F20" s="68"/>
      <x:c r="G20" s="29"/>
      <x:c r="H20" s="29"/>
      <x:c r="I20" s="29"/>
      <x:c r="J20" s="29"/>
      <x:c r="K20" s="29"/>
      <x:c r="L20" s="31"/>
      <x:c r="M20" s="31"/>
      <x:c r="N20" s="29"/>
      <x:c r="O20" s="73" t="str">
        <x:f>IF(A20="","",IF(OR(G20="",H20="",I20=""),"",IF(K20="Menor es mejor",IF(I20=0,1,MIN(2,H20/I20)),IF(H20=0,"",MIN(2,I20/H20)))))</x:f>
      </x:c>
      <x:c r="P20" s="65" t="str">
        <x:f>IF(A20="","",IF(N20="Completado","Completa",IF(N20="Cancelado","Cerrada",IF(OR(O20="",D20="",M20=""),"Falta",IF(AND(M20&lt;'CONFIGURACIÓN'!$D$12,O20&lt;'CONFIGURACIÓN'!$D$15),"Desviada",IF(O20&lt;'CONFIGURACIÓN'!$D$14,"En riesgo","Al día"))))))</x:f>
      </x:c>
      <x:c r="Q20" s="65" t="str">
        <x:f>IF(A20="","",IF(OR(COUNTIF($A$11:$A$100,A20)&gt;1,B20="",C20="",D20="",E20="",F20&lt;0,F20&gt;1,G20="",H20="",I20="",J20="",K20="",L20="",M20="",N20="",M20&lt;L20),"ERROR","CORRECTO"))</x:f>
      </x:c>
      <x:c r="R20" s="76" t="n">
        <x:f>IF(A20="",99999,IF(OR(P20="Completa",P20="Cerrada"),99999,IF(P20="Desviada",100,IF(P20="En riesgo",200,300))+ROW()/10000))</x:f>
        <x:v>99999</x:v>
      </x:c>
      <x:c r="S20" s="4"/>
      <x:c r="T20" s="4"/>
      <x:c r="U20" s="4"/>
      <x:c r="V20" s="4"/>
    </x:row>
    <x:row r="21">
      <x:c r="A21" s="29"/>
      <x:c r="B21" s="29"/>
      <x:c r="C21" s="29"/>
      <x:c r="D21" s="29"/>
      <x:c r="E21" s="29"/>
      <x:c r="F21" s="68"/>
      <x:c r="G21" s="29"/>
      <x:c r="H21" s="29"/>
      <x:c r="I21" s="29"/>
      <x:c r="J21" s="29"/>
      <x:c r="K21" s="29"/>
      <x:c r="L21" s="31"/>
      <x:c r="M21" s="31"/>
      <x:c r="N21" s="29"/>
      <x:c r="O21" s="73" t="str">
        <x:f>IF(A21="","",IF(OR(G21="",H21="",I21=""),"",IF(K21="Menor es mejor",IF(I21=0,1,MIN(2,H21/I21)),IF(H21=0,"",MIN(2,I21/H21)))))</x:f>
      </x:c>
      <x:c r="P21" s="65" t="str">
        <x:f>IF(A21="","",IF(N21="Completado","Completa",IF(N21="Cancelado","Cerrada",IF(OR(O21="",D21="",M21=""),"Falta",IF(AND(M21&lt;'CONFIGURACIÓN'!$D$12,O21&lt;'CONFIGURACIÓN'!$D$15),"Desviada",IF(O21&lt;'CONFIGURACIÓN'!$D$14,"En riesgo","Al día"))))))</x:f>
      </x:c>
      <x:c r="Q21" s="65" t="str">
        <x:f>IF(A21="","",IF(OR(COUNTIF($A$11:$A$100,A21)&gt;1,B21="",C21="",D21="",E21="",F21&lt;0,F21&gt;1,G21="",H21="",I21="",J21="",K21="",L21="",M21="",N21="",M21&lt;L21),"ERROR","CORRECTO"))</x:f>
      </x:c>
      <x:c r="R21" s="76" t="n">
        <x:f>IF(A21="",99999,IF(OR(P21="Completa",P21="Cerrada"),99999,IF(P21="Desviada",100,IF(P21="En riesgo",200,300))+ROW()/10000))</x:f>
        <x:v>99999</x:v>
      </x:c>
      <x:c r="S21" s="4"/>
      <x:c r="T21" s="4"/>
      <x:c r="U21" s="4"/>
      <x:c r="V21" s="4"/>
    </x:row>
    <x:row r="22">
      <x:c r="A22" s="29"/>
      <x:c r="B22" s="29"/>
      <x:c r="C22" s="29"/>
      <x:c r="D22" s="29"/>
      <x:c r="E22" s="29"/>
      <x:c r="F22" s="68"/>
      <x:c r="G22" s="29"/>
      <x:c r="H22" s="29"/>
      <x:c r="I22" s="29"/>
      <x:c r="J22" s="29"/>
      <x:c r="K22" s="29"/>
      <x:c r="L22" s="31"/>
      <x:c r="M22" s="31"/>
      <x:c r="N22" s="29"/>
      <x:c r="O22" s="73" t="str">
        <x:f>IF(A22="","",IF(OR(G22="",H22="",I22=""),"",IF(K22="Menor es mejor",IF(I22=0,1,MIN(2,H22/I22)),IF(H22=0,"",MIN(2,I22/H22)))))</x:f>
      </x:c>
      <x:c r="P22" s="65" t="str">
        <x:f>IF(A22="","",IF(N22="Completado","Completa",IF(N22="Cancelado","Cerrada",IF(OR(O22="",D22="",M22=""),"Falta",IF(AND(M22&lt;'CONFIGURACIÓN'!$D$12,O22&lt;'CONFIGURACIÓN'!$D$15),"Desviada",IF(O22&lt;'CONFIGURACIÓN'!$D$14,"En riesgo","Al día"))))))</x:f>
      </x:c>
      <x:c r="Q22" s="65" t="str">
        <x:f>IF(A22="","",IF(OR(COUNTIF($A$11:$A$100,A22)&gt;1,B22="",C22="",D22="",E22="",F22&lt;0,F22&gt;1,G22="",H22="",I22="",J22="",K22="",L22="",M22="",N22="",M22&lt;L22),"ERROR","CORRECTO"))</x:f>
      </x:c>
      <x:c r="R22" s="76" t="n">
        <x:f>IF(A22="",99999,IF(OR(P22="Completa",P22="Cerrada"),99999,IF(P22="Desviada",100,IF(P22="En riesgo",200,300))+ROW()/10000))</x:f>
        <x:v>99999</x:v>
      </x:c>
      <x:c r="S22" s="4"/>
      <x:c r="T22" s="4"/>
      <x:c r="U22" s="4"/>
      <x:c r="V22" s="4"/>
    </x:row>
    <x:row r="23">
      <x:c r="A23" s="29"/>
      <x:c r="B23" s="29"/>
      <x:c r="C23" s="29"/>
      <x:c r="D23" s="29"/>
      <x:c r="E23" s="29"/>
      <x:c r="F23" s="68"/>
      <x:c r="G23" s="29"/>
      <x:c r="H23" s="29"/>
      <x:c r="I23" s="29"/>
      <x:c r="J23" s="29"/>
      <x:c r="K23" s="29"/>
      <x:c r="L23" s="31"/>
      <x:c r="M23" s="31"/>
      <x:c r="N23" s="29"/>
      <x:c r="O23" s="73" t="str">
        <x:f>IF(A23="","",IF(OR(G23="",H23="",I23=""),"",IF(K23="Menor es mejor",IF(I23=0,1,MIN(2,H23/I23)),IF(H23=0,"",MIN(2,I23/H23)))))</x:f>
      </x:c>
      <x:c r="P23" s="65" t="str">
        <x:f>IF(A23="","",IF(N23="Completado","Completa",IF(N23="Cancelado","Cerrada",IF(OR(O23="",D23="",M23=""),"Falta",IF(AND(M23&lt;'CONFIGURACIÓN'!$D$12,O23&lt;'CONFIGURACIÓN'!$D$15),"Desviada",IF(O23&lt;'CONFIGURACIÓN'!$D$14,"En riesgo","Al día"))))))</x:f>
      </x:c>
      <x:c r="Q23" s="65" t="str">
        <x:f>IF(A23="","",IF(OR(COUNTIF($A$11:$A$100,A23)&gt;1,B23="",C23="",D23="",E23="",F23&lt;0,F23&gt;1,G23="",H23="",I23="",J23="",K23="",L23="",M23="",N23="",M23&lt;L23),"ERROR","CORRECTO"))</x:f>
      </x:c>
      <x:c r="R23" s="76" t="n">
        <x:f>IF(A23="",99999,IF(OR(P23="Completa",P23="Cerrada"),99999,IF(P23="Desviada",100,IF(P23="En riesgo",200,300))+ROW()/10000))</x:f>
        <x:v>99999</x:v>
      </x:c>
      <x:c r="S23" s="4"/>
      <x:c r="T23" s="4"/>
      <x:c r="U23" s="4"/>
      <x:c r="V23" s="4"/>
    </x:row>
    <x:row r="24">
      <x:c r="A24" s="29"/>
      <x:c r="B24" s="29"/>
      <x:c r="C24" s="29"/>
      <x:c r="D24" s="29"/>
      <x:c r="E24" s="29"/>
      <x:c r="F24" s="68"/>
      <x:c r="G24" s="29"/>
      <x:c r="H24" s="29"/>
      <x:c r="I24" s="29"/>
      <x:c r="J24" s="29"/>
      <x:c r="K24" s="29"/>
      <x:c r="L24" s="31"/>
      <x:c r="M24" s="31"/>
      <x:c r="N24" s="29"/>
      <x:c r="O24" s="73" t="str">
        <x:f>IF(A24="","",IF(OR(G24="",H24="",I24=""),"",IF(K24="Menor es mejor",IF(I24=0,1,MIN(2,H24/I24)),IF(H24=0,"",MIN(2,I24/H24)))))</x:f>
      </x:c>
      <x:c r="P24" s="65" t="str">
        <x:f>IF(A24="","",IF(N24="Completado","Completa",IF(N24="Cancelado","Cerrada",IF(OR(O24="",D24="",M24=""),"Falta",IF(AND(M24&lt;'CONFIGURACIÓN'!$D$12,O24&lt;'CONFIGURACIÓN'!$D$15),"Desviada",IF(O24&lt;'CONFIGURACIÓN'!$D$14,"En riesgo","Al día"))))))</x:f>
      </x:c>
      <x:c r="Q24" s="65" t="str">
        <x:f>IF(A24="","",IF(OR(COUNTIF($A$11:$A$100,A24)&gt;1,B24="",C24="",D24="",E24="",F24&lt;0,F24&gt;1,G24="",H24="",I24="",J24="",K24="",L24="",M24="",N24="",M24&lt;L24),"ERROR","CORRECTO"))</x:f>
      </x:c>
      <x:c r="R24" s="76" t="n">
        <x:f>IF(A24="",99999,IF(OR(P24="Completa",P24="Cerrada"),99999,IF(P24="Desviada",100,IF(P24="En riesgo",200,300))+ROW()/10000))</x:f>
        <x:v>99999</x:v>
      </x:c>
      <x:c r="S24" s="4"/>
      <x:c r="T24" s="4"/>
      <x:c r="U24" s="4"/>
      <x:c r="V24" s="4"/>
    </x:row>
    <x:row r="25">
      <x:c r="A25" s="29"/>
      <x:c r="B25" s="29"/>
      <x:c r="C25" s="29"/>
      <x:c r="D25" s="29"/>
      <x:c r="E25" s="29"/>
      <x:c r="F25" s="68"/>
      <x:c r="G25" s="29"/>
      <x:c r="H25" s="29"/>
      <x:c r="I25" s="29"/>
      <x:c r="J25" s="29"/>
      <x:c r="K25" s="29"/>
      <x:c r="L25" s="31"/>
      <x:c r="M25" s="31"/>
      <x:c r="N25" s="29"/>
      <x:c r="O25" s="73" t="str">
        <x:f>IF(A25="","",IF(OR(G25="",H25="",I25=""),"",IF(K25="Menor es mejor",IF(I25=0,1,MIN(2,H25/I25)),IF(H25=0,"",MIN(2,I25/H25)))))</x:f>
      </x:c>
      <x:c r="P25" s="65" t="str">
        <x:f>IF(A25="","",IF(N25="Completado","Completa",IF(N25="Cancelado","Cerrada",IF(OR(O25="",D25="",M25=""),"Falta",IF(AND(M25&lt;'CONFIGURACIÓN'!$D$12,O25&lt;'CONFIGURACIÓN'!$D$15),"Desviada",IF(O25&lt;'CONFIGURACIÓN'!$D$14,"En riesgo","Al día"))))))</x:f>
      </x:c>
      <x:c r="Q25" s="65" t="str">
        <x:f>IF(A25="","",IF(OR(COUNTIF($A$11:$A$100,A25)&gt;1,B25="",C25="",D25="",E25="",F25&lt;0,F25&gt;1,G25="",H25="",I25="",J25="",K25="",L25="",M25="",N25="",M25&lt;L25),"ERROR","CORRECTO"))</x:f>
      </x:c>
      <x:c r="R25" s="76" t="n">
        <x:f>IF(A25="",99999,IF(OR(P25="Completa",P25="Cerrada"),99999,IF(P25="Desviada",100,IF(P25="En riesgo",200,300))+ROW()/10000))</x:f>
        <x:v>99999</x:v>
      </x:c>
      <x:c r="S25" s="4"/>
      <x:c r="T25" s="4"/>
      <x:c r="U25" s="4"/>
      <x:c r="V25" s="4"/>
    </x:row>
    <x:row r="26">
      <x:c r="A26" s="29"/>
      <x:c r="B26" s="29"/>
      <x:c r="C26" s="29"/>
      <x:c r="D26" s="29"/>
      <x:c r="E26" s="29"/>
      <x:c r="F26" s="68"/>
      <x:c r="G26" s="29"/>
      <x:c r="H26" s="29"/>
      <x:c r="I26" s="29"/>
      <x:c r="J26" s="29"/>
      <x:c r="K26" s="29"/>
      <x:c r="L26" s="31"/>
      <x:c r="M26" s="31"/>
      <x:c r="N26" s="29"/>
      <x:c r="O26" s="73" t="str">
        <x:f>IF(A26="","",IF(OR(G26="",H26="",I26=""),"",IF(K26="Menor es mejor",IF(I26=0,1,MIN(2,H26/I26)),IF(H26=0,"",MIN(2,I26/H26)))))</x:f>
      </x:c>
      <x:c r="P26" s="65" t="str">
        <x:f>IF(A26="","",IF(N26="Completado","Completa",IF(N26="Cancelado","Cerrada",IF(OR(O26="",D26="",M26=""),"Falta",IF(AND(M26&lt;'CONFIGURACIÓN'!$D$12,O26&lt;'CONFIGURACIÓN'!$D$15),"Desviada",IF(O26&lt;'CONFIGURACIÓN'!$D$14,"En riesgo","Al día"))))))</x:f>
      </x:c>
      <x:c r="Q26" s="65" t="str">
        <x:f>IF(A26="","",IF(OR(COUNTIF($A$11:$A$100,A26)&gt;1,B26="",C26="",D26="",E26="",F26&lt;0,F26&gt;1,G26="",H26="",I26="",J26="",K26="",L26="",M26="",N26="",M26&lt;L26),"ERROR","CORRECTO"))</x:f>
      </x:c>
      <x:c r="R26" s="76" t="n">
        <x:f>IF(A26="",99999,IF(OR(P26="Completa",P26="Cerrada"),99999,IF(P26="Desviada",100,IF(P26="En riesgo",200,300))+ROW()/10000))</x:f>
        <x:v>99999</x:v>
      </x:c>
      <x:c r="S26" s="4"/>
      <x:c r="T26" s="4"/>
      <x:c r="U26" s="4"/>
      <x:c r="V26" s="4"/>
    </x:row>
    <x:row r="27">
      <x:c r="A27" s="29"/>
      <x:c r="B27" s="29"/>
      <x:c r="C27" s="29"/>
      <x:c r="D27" s="29"/>
      <x:c r="E27" s="29"/>
      <x:c r="F27" s="68"/>
      <x:c r="G27" s="29"/>
      <x:c r="H27" s="29"/>
      <x:c r="I27" s="29"/>
      <x:c r="J27" s="29"/>
      <x:c r="K27" s="29"/>
      <x:c r="L27" s="31"/>
      <x:c r="M27" s="31"/>
      <x:c r="N27" s="29"/>
      <x:c r="O27" s="73" t="str">
        <x:f>IF(A27="","",IF(OR(G27="",H27="",I27=""),"",IF(K27="Menor es mejor",IF(I27=0,1,MIN(2,H27/I27)),IF(H27=0,"",MIN(2,I27/H27)))))</x:f>
      </x:c>
      <x:c r="P27" s="65" t="str">
        <x:f>IF(A27="","",IF(N27="Completado","Completa",IF(N27="Cancelado","Cerrada",IF(OR(O27="",D27="",M27=""),"Falta",IF(AND(M27&lt;'CONFIGURACIÓN'!$D$12,O27&lt;'CONFIGURACIÓN'!$D$15),"Desviada",IF(O27&lt;'CONFIGURACIÓN'!$D$14,"En riesgo","Al día"))))))</x:f>
      </x:c>
      <x:c r="Q27" s="65" t="str">
        <x:f>IF(A27="","",IF(OR(COUNTIF($A$11:$A$100,A27)&gt;1,B27="",C27="",D27="",E27="",F27&lt;0,F27&gt;1,G27="",H27="",I27="",J27="",K27="",L27="",M27="",N27="",M27&lt;L27),"ERROR","CORRECTO"))</x:f>
      </x:c>
      <x:c r="R27" s="76" t="n">
        <x:f>IF(A27="",99999,IF(OR(P27="Completa",P27="Cerrada"),99999,IF(P27="Desviada",100,IF(P27="En riesgo",200,300))+ROW()/10000))</x:f>
        <x:v>99999</x:v>
      </x:c>
      <x:c r="S27" s="4"/>
      <x:c r="T27" s="4"/>
      <x:c r="U27" s="4"/>
      <x:c r="V27" s="4"/>
    </x:row>
    <x:row r="28">
      <x:c r="A28" s="29"/>
      <x:c r="B28" s="29"/>
      <x:c r="C28" s="29"/>
      <x:c r="D28" s="29"/>
      <x:c r="E28" s="29"/>
      <x:c r="F28" s="68"/>
      <x:c r="G28" s="29"/>
      <x:c r="H28" s="29"/>
      <x:c r="I28" s="29"/>
      <x:c r="J28" s="29"/>
      <x:c r="K28" s="29"/>
      <x:c r="L28" s="31"/>
      <x:c r="M28" s="31"/>
      <x:c r="N28" s="29"/>
      <x:c r="O28" s="73" t="str">
        <x:f>IF(A28="","",IF(OR(G28="",H28="",I28=""),"",IF(K28="Menor es mejor",IF(I28=0,1,MIN(2,H28/I28)),IF(H28=0,"",MIN(2,I28/H28)))))</x:f>
      </x:c>
      <x:c r="P28" s="65" t="str">
        <x:f>IF(A28="","",IF(N28="Completado","Completa",IF(N28="Cancelado","Cerrada",IF(OR(O28="",D28="",M28=""),"Falta",IF(AND(M28&lt;'CONFIGURACIÓN'!$D$12,O28&lt;'CONFIGURACIÓN'!$D$15),"Desviada",IF(O28&lt;'CONFIGURACIÓN'!$D$14,"En riesgo","Al día"))))))</x:f>
      </x:c>
      <x:c r="Q28" s="65" t="str">
        <x:f>IF(A28="","",IF(OR(COUNTIF($A$11:$A$100,A28)&gt;1,B28="",C28="",D28="",E28="",F28&lt;0,F28&gt;1,G28="",H28="",I28="",J28="",K28="",L28="",M28="",N28="",M28&lt;L28),"ERROR","CORRECTO"))</x:f>
      </x:c>
      <x:c r="R28" s="76" t="n">
        <x:f>IF(A28="",99999,IF(OR(P28="Completa",P28="Cerrada"),99999,IF(P28="Desviada",100,IF(P28="En riesgo",200,300))+ROW()/10000))</x:f>
        <x:v>99999</x:v>
      </x:c>
      <x:c r="S28" s="4"/>
      <x:c r="T28" s="4"/>
      <x:c r="U28" s="4"/>
      <x:c r="V28" s="4"/>
    </x:row>
    <x:row r="29">
      <x:c r="A29" s="29"/>
      <x:c r="B29" s="29"/>
      <x:c r="C29" s="29"/>
      <x:c r="D29" s="29"/>
      <x:c r="E29" s="29"/>
      <x:c r="F29" s="68"/>
      <x:c r="G29" s="29"/>
      <x:c r="H29" s="29"/>
      <x:c r="I29" s="29"/>
      <x:c r="J29" s="29"/>
      <x:c r="K29" s="29"/>
      <x:c r="L29" s="31"/>
      <x:c r="M29" s="31"/>
      <x:c r="N29" s="29"/>
      <x:c r="O29" s="73" t="str">
        <x:f>IF(A29="","",IF(OR(G29="",H29="",I29=""),"",IF(K29="Menor es mejor",IF(I29=0,1,MIN(2,H29/I29)),IF(H29=0,"",MIN(2,I29/H29)))))</x:f>
      </x:c>
      <x:c r="P29" s="65" t="str">
        <x:f>IF(A29="","",IF(N29="Completado","Completa",IF(N29="Cancelado","Cerrada",IF(OR(O29="",D29="",M29=""),"Falta",IF(AND(M29&lt;'CONFIGURACIÓN'!$D$12,O29&lt;'CONFIGURACIÓN'!$D$15),"Desviada",IF(O29&lt;'CONFIGURACIÓN'!$D$14,"En riesgo","Al día"))))))</x:f>
      </x:c>
      <x:c r="Q29" s="65" t="str">
        <x:f>IF(A29="","",IF(OR(COUNTIF($A$11:$A$100,A29)&gt;1,B29="",C29="",D29="",E29="",F29&lt;0,F29&gt;1,G29="",H29="",I29="",J29="",K29="",L29="",M29="",N29="",M29&lt;L29),"ERROR","CORRECTO"))</x:f>
      </x:c>
      <x:c r="R29" s="76" t="n">
        <x:f>IF(A29="",99999,IF(OR(P29="Completa",P29="Cerrada"),99999,IF(P29="Desviada",100,IF(P29="En riesgo",200,300))+ROW()/10000))</x:f>
        <x:v>99999</x:v>
      </x:c>
      <x:c r="S29" s="4"/>
      <x:c r="T29" s="4"/>
      <x:c r="U29" s="4"/>
      <x:c r="V29" s="4"/>
    </x:row>
    <x:row r="30">
      <x:c r="A30" s="29"/>
      <x:c r="B30" s="29"/>
      <x:c r="C30" s="29"/>
      <x:c r="D30" s="29"/>
      <x:c r="E30" s="29"/>
      <x:c r="F30" s="68"/>
      <x:c r="G30" s="29"/>
      <x:c r="H30" s="29"/>
      <x:c r="I30" s="29"/>
      <x:c r="J30" s="29"/>
      <x:c r="K30" s="29"/>
      <x:c r="L30" s="31"/>
      <x:c r="M30" s="31"/>
      <x:c r="N30" s="29"/>
      <x:c r="O30" s="73" t="str">
        <x:f>IF(A30="","",IF(OR(G30="",H30="",I30=""),"",IF(K30="Menor es mejor",IF(I30=0,1,MIN(2,H30/I30)),IF(H30=0,"",MIN(2,I30/H30)))))</x:f>
      </x:c>
      <x:c r="P30" s="65" t="str">
        <x:f>IF(A30="","",IF(N30="Completado","Completa",IF(N30="Cancelado","Cerrada",IF(OR(O30="",D30="",M30=""),"Falta",IF(AND(M30&lt;'CONFIGURACIÓN'!$D$12,O30&lt;'CONFIGURACIÓN'!$D$15),"Desviada",IF(O30&lt;'CONFIGURACIÓN'!$D$14,"En riesgo","Al día"))))))</x:f>
      </x:c>
      <x:c r="Q30" s="65" t="str">
        <x:f>IF(A30="","",IF(OR(COUNTIF($A$11:$A$100,A30)&gt;1,B30="",C30="",D30="",E30="",F30&lt;0,F30&gt;1,G30="",H30="",I30="",J30="",K30="",L30="",M30="",N30="",M30&lt;L30),"ERROR","CORRECTO"))</x:f>
      </x:c>
      <x:c r="R30" s="76" t="n">
        <x:f>IF(A30="",99999,IF(OR(P30="Completa",P30="Cerrada"),99999,IF(P30="Desviada",100,IF(P30="En riesgo",200,300))+ROW()/10000))</x:f>
        <x:v>99999</x:v>
      </x:c>
      <x:c r="S30" s="4"/>
      <x:c r="T30" s="4"/>
      <x:c r="U30" s="4"/>
      <x:c r="V30" s="4"/>
    </x:row>
    <x:row r="31">
      <x:c r="A31" s="29"/>
      <x:c r="B31" s="29"/>
      <x:c r="C31" s="29"/>
      <x:c r="D31" s="29"/>
      <x:c r="E31" s="29"/>
      <x:c r="F31" s="68"/>
      <x:c r="G31" s="29"/>
      <x:c r="H31" s="29"/>
      <x:c r="I31" s="29"/>
      <x:c r="J31" s="29"/>
      <x:c r="K31" s="29"/>
      <x:c r="L31" s="31"/>
      <x:c r="M31" s="31"/>
      <x:c r="N31" s="29"/>
      <x:c r="O31" s="73" t="str">
        <x:f>IF(A31="","",IF(OR(G31="",H31="",I31=""),"",IF(K31="Menor es mejor",IF(I31=0,1,MIN(2,H31/I31)),IF(H31=0,"",MIN(2,I31/H31)))))</x:f>
      </x:c>
      <x:c r="P31" s="65" t="str">
        <x:f>IF(A31="","",IF(N31="Completado","Completa",IF(N31="Cancelado","Cerrada",IF(OR(O31="",D31="",M31=""),"Falta",IF(AND(M31&lt;'CONFIGURACIÓN'!$D$12,O31&lt;'CONFIGURACIÓN'!$D$15),"Desviada",IF(O31&lt;'CONFIGURACIÓN'!$D$14,"En riesgo","Al día"))))))</x:f>
      </x:c>
      <x:c r="Q31" s="65" t="str">
        <x:f>IF(A31="","",IF(OR(COUNTIF($A$11:$A$100,A31)&gt;1,B31="",C31="",D31="",E31="",F31&lt;0,F31&gt;1,G31="",H31="",I31="",J31="",K31="",L31="",M31="",N31="",M31&lt;L31),"ERROR","CORRECTO"))</x:f>
      </x:c>
      <x:c r="R31" s="76" t="n">
        <x:f>IF(A31="",99999,IF(OR(P31="Completa",P31="Cerrada"),99999,IF(P31="Desviada",100,IF(P31="En riesgo",200,300))+ROW()/10000))</x:f>
        <x:v>99999</x:v>
      </x:c>
      <x:c r="S31" s="4"/>
      <x:c r="T31" s="4"/>
      <x:c r="U31" s="4"/>
      <x:c r="V31" s="4"/>
    </x:row>
    <x:row r="32">
      <x:c r="A32" s="29"/>
      <x:c r="B32" s="29"/>
      <x:c r="C32" s="29"/>
      <x:c r="D32" s="29"/>
      <x:c r="E32" s="29"/>
      <x:c r="F32" s="68"/>
      <x:c r="G32" s="29"/>
      <x:c r="H32" s="29"/>
      <x:c r="I32" s="29"/>
      <x:c r="J32" s="29"/>
      <x:c r="K32" s="29"/>
      <x:c r="L32" s="31"/>
      <x:c r="M32" s="31"/>
      <x:c r="N32" s="29"/>
      <x:c r="O32" s="73" t="str">
        <x:f>IF(A32="","",IF(OR(G32="",H32="",I32=""),"",IF(K32="Menor es mejor",IF(I32=0,1,MIN(2,H32/I32)),IF(H32=0,"",MIN(2,I32/H32)))))</x:f>
      </x:c>
      <x:c r="P32" s="65" t="str">
        <x:f>IF(A32="","",IF(N32="Completado","Completa",IF(N32="Cancelado","Cerrada",IF(OR(O32="",D32="",M32=""),"Falta",IF(AND(M32&lt;'CONFIGURACIÓN'!$D$12,O32&lt;'CONFIGURACIÓN'!$D$15),"Desviada",IF(O32&lt;'CONFIGURACIÓN'!$D$14,"En riesgo","Al día"))))))</x:f>
      </x:c>
      <x:c r="Q32" s="65" t="str">
        <x:f>IF(A32="","",IF(OR(COUNTIF($A$11:$A$100,A32)&gt;1,B32="",C32="",D32="",E32="",F32&lt;0,F32&gt;1,G32="",H32="",I32="",J32="",K32="",L32="",M32="",N32="",M32&lt;L32),"ERROR","CORRECTO"))</x:f>
      </x:c>
      <x:c r="R32" s="76" t="n">
        <x:f>IF(A32="",99999,IF(OR(P32="Completa",P32="Cerrada"),99999,IF(P32="Desviada",100,IF(P32="En riesgo",200,300))+ROW()/10000))</x:f>
        <x:v>99999</x:v>
      </x:c>
      <x:c r="S32" s="4"/>
      <x:c r="T32" s="4"/>
      <x:c r="U32" s="4"/>
      <x:c r="V32" s="4"/>
    </x:row>
    <x:row r="33">
      <x:c r="A33" s="29"/>
      <x:c r="B33" s="29"/>
      <x:c r="C33" s="29"/>
      <x:c r="D33" s="29"/>
      <x:c r="E33" s="29"/>
      <x:c r="F33" s="68"/>
      <x:c r="G33" s="29"/>
      <x:c r="H33" s="29"/>
      <x:c r="I33" s="29"/>
      <x:c r="J33" s="29"/>
      <x:c r="K33" s="29"/>
      <x:c r="L33" s="31"/>
      <x:c r="M33" s="31"/>
      <x:c r="N33" s="29"/>
      <x:c r="O33" s="73" t="str">
        <x:f>IF(A33="","",IF(OR(G33="",H33="",I33=""),"",IF(K33="Menor es mejor",IF(I33=0,1,MIN(2,H33/I33)),IF(H33=0,"",MIN(2,I33/H33)))))</x:f>
      </x:c>
      <x:c r="P33" s="65" t="str">
        <x:f>IF(A33="","",IF(N33="Completado","Completa",IF(N33="Cancelado","Cerrada",IF(OR(O33="",D33="",M33=""),"Falta",IF(AND(M33&lt;'CONFIGURACIÓN'!$D$12,O33&lt;'CONFIGURACIÓN'!$D$15),"Desviada",IF(O33&lt;'CONFIGURACIÓN'!$D$14,"En riesgo","Al día"))))))</x:f>
      </x:c>
      <x:c r="Q33" s="65" t="str">
        <x:f>IF(A33="","",IF(OR(COUNTIF($A$11:$A$100,A33)&gt;1,B33="",C33="",D33="",E33="",F33&lt;0,F33&gt;1,G33="",H33="",I33="",J33="",K33="",L33="",M33="",N33="",M33&lt;L33),"ERROR","CORRECTO"))</x:f>
      </x:c>
      <x:c r="R33" s="76" t="n">
        <x:f>IF(A33="",99999,IF(OR(P33="Completa",P33="Cerrada"),99999,IF(P33="Desviada",100,IF(P33="En riesgo",200,300))+ROW()/10000))</x:f>
        <x:v>99999</x:v>
      </x:c>
      <x:c r="S33" s="4"/>
      <x:c r="T33" s="4"/>
      <x:c r="U33" s="4"/>
      <x:c r="V33" s="4"/>
    </x:row>
    <x:row r="34">
      <x:c r="A34" s="29"/>
      <x:c r="B34" s="29"/>
      <x:c r="C34" s="29"/>
      <x:c r="D34" s="29"/>
      <x:c r="E34" s="29"/>
      <x:c r="F34" s="68"/>
      <x:c r="G34" s="29"/>
      <x:c r="H34" s="29"/>
      <x:c r="I34" s="29"/>
      <x:c r="J34" s="29"/>
      <x:c r="K34" s="29"/>
      <x:c r="L34" s="31"/>
      <x:c r="M34" s="31"/>
      <x:c r="N34" s="29"/>
      <x:c r="O34" s="73" t="str">
        <x:f>IF(A34="","",IF(OR(G34="",H34="",I34=""),"",IF(K34="Menor es mejor",IF(I34=0,1,MIN(2,H34/I34)),IF(H34=0,"",MIN(2,I34/H34)))))</x:f>
      </x:c>
      <x:c r="P34" s="65" t="str">
        <x:f>IF(A34="","",IF(N34="Completado","Completa",IF(N34="Cancelado","Cerrada",IF(OR(O34="",D34="",M34=""),"Falta",IF(AND(M34&lt;'CONFIGURACIÓN'!$D$12,O34&lt;'CONFIGURACIÓN'!$D$15),"Desviada",IF(O34&lt;'CONFIGURACIÓN'!$D$14,"En riesgo","Al día"))))))</x:f>
      </x:c>
      <x:c r="Q34" s="65" t="str">
        <x:f>IF(A34="","",IF(OR(COUNTIF($A$11:$A$100,A34)&gt;1,B34="",C34="",D34="",E34="",F34&lt;0,F34&gt;1,G34="",H34="",I34="",J34="",K34="",L34="",M34="",N34="",M34&lt;L34),"ERROR","CORRECTO"))</x:f>
      </x:c>
      <x:c r="R34" s="76" t="n">
        <x:f>IF(A34="",99999,IF(OR(P34="Completa",P34="Cerrada"),99999,IF(P34="Desviada",100,IF(P34="En riesgo",200,300))+ROW()/10000))</x:f>
        <x:v>99999</x:v>
      </x:c>
      <x:c r="S34" s="4"/>
      <x:c r="T34" s="4"/>
      <x:c r="U34" s="4"/>
      <x:c r="V34" s="4"/>
    </x:row>
    <x:row r="35">
      <x:c r="A35" s="29"/>
      <x:c r="B35" s="29"/>
      <x:c r="C35" s="29"/>
      <x:c r="D35" s="29"/>
      <x:c r="E35" s="29"/>
      <x:c r="F35" s="68"/>
      <x:c r="G35" s="29"/>
      <x:c r="H35" s="29"/>
      <x:c r="I35" s="29"/>
      <x:c r="J35" s="29"/>
      <x:c r="K35" s="29"/>
      <x:c r="L35" s="31"/>
      <x:c r="M35" s="31"/>
      <x:c r="N35" s="29"/>
      <x:c r="O35" s="73" t="str">
        <x:f>IF(A35="","",IF(OR(G35="",H35="",I35=""),"",IF(K35="Menor es mejor",IF(I35=0,1,MIN(2,H35/I35)),IF(H35=0,"",MIN(2,I35/H35)))))</x:f>
      </x:c>
      <x:c r="P35" s="65" t="str">
        <x:f>IF(A35="","",IF(N35="Completado","Completa",IF(N35="Cancelado","Cerrada",IF(OR(O35="",D35="",M35=""),"Falta",IF(AND(M35&lt;'CONFIGURACIÓN'!$D$12,O35&lt;'CONFIGURACIÓN'!$D$15),"Desviada",IF(O35&lt;'CONFIGURACIÓN'!$D$14,"En riesgo","Al día"))))))</x:f>
      </x:c>
      <x:c r="Q35" s="65" t="str">
        <x:f>IF(A35="","",IF(OR(COUNTIF($A$11:$A$100,A35)&gt;1,B35="",C35="",D35="",E35="",F35&lt;0,F35&gt;1,G35="",H35="",I35="",J35="",K35="",L35="",M35="",N35="",M35&lt;L35),"ERROR","CORRECTO"))</x:f>
      </x:c>
      <x:c r="R35" s="76" t="n">
        <x:f>IF(A35="",99999,IF(OR(P35="Completa",P35="Cerrada"),99999,IF(P35="Desviada",100,IF(P35="En riesgo",200,300))+ROW()/10000))</x:f>
        <x:v>99999</x:v>
      </x:c>
      <x:c r="S35" s="4"/>
      <x:c r="T35" s="4"/>
      <x:c r="U35" s="4"/>
      <x:c r="V35" s="4"/>
    </x:row>
    <x:row r="36">
      <x:c r="A36" s="29"/>
      <x:c r="B36" s="29"/>
      <x:c r="C36" s="29"/>
      <x:c r="D36" s="29"/>
      <x:c r="E36" s="29"/>
      <x:c r="F36" s="68"/>
      <x:c r="G36" s="29"/>
      <x:c r="H36" s="29"/>
      <x:c r="I36" s="29"/>
      <x:c r="J36" s="29"/>
      <x:c r="K36" s="29"/>
      <x:c r="L36" s="31"/>
      <x:c r="M36" s="31"/>
      <x:c r="N36" s="29"/>
      <x:c r="O36" s="73" t="str">
        <x:f>IF(A36="","",IF(OR(G36="",H36="",I36=""),"",IF(K36="Menor es mejor",IF(I36=0,1,MIN(2,H36/I36)),IF(H36=0,"",MIN(2,I36/H36)))))</x:f>
      </x:c>
      <x:c r="P36" s="65" t="str">
        <x:f>IF(A36="","",IF(N36="Completado","Completa",IF(N36="Cancelado","Cerrada",IF(OR(O36="",D36="",M36=""),"Falta",IF(AND(M36&lt;'CONFIGURACIÓN'!$D$12,O36&lt;'CONFIGURACIÓN'!$D$15),"Desviada",IF(O36&lt;'CONFIGURACIÓN'!$D$14,"En riesgo","Al día"))))))</x:f>
      </x:c>
      <x:c r="Q36" s="65" t="str">
        <x:f>IF(A36="","",IF(OR(COUNTIF($A$11:$A$100,A36)&gt;1,B36="",C36="",D36="",E36="",F36&lt;0,F36&gt;1,G36="",H36="",I36="",J36="",K36="",L36="",M36="",N36="",M36&lt;L36),"ERROR","CORRECTO"))</x:f>
      </x:c>
      <x:c r="R36" s="76" t="n">
        <x:f>IF(A36="",99999,IF(OR(P36="Completa",P36="Cerrada"),99999,IF(P36="Desviada",100,IF(P36="En riesgo",200,300))+ROW()/10000))</x:f>
        <x:v>99999</x:v>
      </x:c>
      <x:c r="S36" s="4"/>
      <x:c r="T36" s="4"/>
      <x:c r="U36" s="4"/>
      <x:c r="V36" s="4"/>
    </x:row>
    <x:row r="37">
      <x:c r="A37" s="29"/>
      <x:c r="B37" s="29"/>
      <x:c r="C37" s="29"/>
      <x:c r="D37" s="29"/>
      <x:c r="E37" s="29"/>
      <x:c r="F37" s="68"/>
      <x:c r="G37" s="29"/>
      <x:c r="H37" s="29"/>
      <x:c r="I37" s="29"/>
      <x:c r="J37" s="29"/>
      <x:c r="K37" s="29"/>
      <x:c r="L37" s="31"/>
      <x:c r="M37" s="31"/>
      <x:c r="N37" s="29"/>
      <x:c r="O37" s="73" t="str">
        <x:f>IF(A37="","",IF(OR(G37="",H37="",I37=""),"",IF(K37="Menor es mejor",IF(I37=0,1,MIN(2,H37/I37)),IF(H37=0,"",MIN(2,I37/H37)))))</x:f>
      </x:c>
      <x:c r="P37" s="65" t="str">
        <x:f>IF(A37="","",IF(N37="Completado","Completa",IF(N37="Cancelado","Cerrada",IF(OR(O37="",D37="",M37=""),"Falta",IF(AND(M37&lt;'CONFIGURACIÓN'!$D$12,O37&lt;'CONFIGURACIÓN'!$D$15),"Desviada",IF(O37&lt;'CONFIGURACIÓN'!$D$14,"En riesgo","Al día"))))))</x:f>
      </x:c>
      <x:c r="Q37" s="65" t="str">
        <x:f>IF(A37="","",IF(OR(COUNTIF($A$11:$A$100,A37)&gt;1,B37="",C37="",D37="",E37="",F37&lt;0,F37&gt;1,G37="",H37="",I37="",J37="",K37="",L37="",M37="",N37="",M37&lt;L37),"ERROR","CORRECTO"))</x:f>
      </x:c>
      <x:c r="R37" s="76" t="n">
        <x:f>IF(A37="",99999,IF(OR(P37="Completa",P37="Cerrada"),99999,IF(P37="Desviada",100,IF(P37="En riesgo",200,300))+ROW()/10000))</x:f>
        <x:v>99999</x:v>
      </x:c>
      <x:c r="S37" s="4"/>
      <x:c r="T37" s="4"/>
      <x:c r="U37" s="4"/>
      <x:c r="V37" s="4"/>
    </x:row>
    <x:row r="38">
      <x:c r="A38" s="29"/>
      <x:c r="B38" s="29"/>
      <x:c r="C38" s="29"/>
      <x:c r="D38" s="29"/>
      <x:c r="E38" s="29"/>
      <x:c r="F38" s="68"/>
      <x:c r="G38" s="29"/>
      <x:c r="H38" s="29"/>
      <x:c r="I38" s="29"/>
      <x:c r="J38" s="29"/>
      <x:c r="K38" s="29"/>
      <x:c r="L38" s="31"/>
      <x:c r="M38" s="31"/>
      <x:c r="N38" s="29"/>
      <x:c r="O38" s="73" t="str">
        <x:f>IF(A38="","",IF(OR(G38="",H38="",I38=""),"",IF(K38="Menor es mejor",IF(I38=0,1,MIN(2,H38/I38)),IF(H38=0,"",MIN(2,I38/H38)))))</x:f>
      </x:c>
      <x:c r="P38" s="65" t="str">
        <x:f>IF(A38="","",IF(N38="Completado","Completa",IF(N38="Cancelado","Cerrada",IF(OR(O38="",D38="",M38=""),"Falta",IF(AND(M38&lt;'CONFIGURACIÓN'!$D$12,O38&lt;'CONFIGURACIÓN'!$D$15),"Desviada",IF(O38&lt;'CONFIGURACIÓN'!$D$14,"En riesgo","Al día"))))))</x:f>
      </x:c>
      <x:c r="Q38" s="65" t="str">
        <x:f>IF(A38="","",IF(OR(COUNTIF($A$11:$A$100,A38)&gt;1,B38="",C38="",D38="",E38="",F38&lt;0,F38&gt;1,G38="",H38="",I38="",J38="",K38="",L38="",M38="",N38="",M38&lt;L38),"ERROR","CORRECTO"))</x:f>
      </x:c>
      <x:c r="R38" s="76" t="n">
        <x:f>IF(A38="",99999,IF(OR(P38="Completa",P38="Cerrada"),99999,IF(P38="Desviada",100,IF(P38="En riesgo",200,300))+ROW()/10000))</x:f>
        <x:v>99999</x:v>
      </x:c>
      <x:c r="S38" s="4"/>
      <x:c r="T38" s="4"/>
      <x:c r="U38" s="4"/>
      <x:c r="V38" s="4"/>
    </x:row>
    <x:row r="39">
      <x:c r="A39" s="29"/>
      <x:c r="B39" s="29"/>
      <x:c r="C39" s="29"/>
      <x:c r="D39" s="29"/>
      <x:c r="E39" s="29"/>
      <x:c r="F39" s="68"/>
      <x:c r="G39" s="29"/>
      <x:c r="H39" s="29"/>
      <x:c r="I39" s="29"/>
      <x:c r="J39" s="29"/>
      <x:c r="K39" s="29"/>
      <x:c r="L39" s="31"/>
      <x:c r="M39" s="31"/>
      <x:c r="N39" s="29"/>
      <x:c r="O39" s="73" t="str">
        <x:f>IF(A39="","",IF(OR(G39="",H39="",I39=""),"",IF(K39="Menor es mejor",IF(I39=0,1,MIN(2,H39/I39)),IF(H39=0,"",MIN(2,I39/H39)))))</x:f>
      </x:c>
      <x:c r="P39" s="65" t="str">
        <x:f>IF(A39="","",IF(N39="Completado","Completa",IF(N39="Cancelado","Cerrada",IF(OR(O39="",D39="",M39=""),"Falta",IF(AND(M39&lt;'CONFIGURACIÓN'!$D$12,O39&lt;'CONFIGURACIÓN'!$D$15),"Desviada",IF(O39&lt;'CONFIGURACIÓN'!$D$14,"En riesgo","Al día"))))))</x:f>
      </x:c>
      <x:c r="Q39" s="65" t="str">
        <x:f>IF(A39="","",IF(OR(COUNTIF($A$11:$A$100,A39)&gt;1,B39="",C39="",D39="",E39="",F39&lt;0,F39&gt;1,G39="",H39="",I39="",J39="",K39="",L39="",M39="",N39="",M39&lt;L39),"ERROR","CORRECTO"))</x:f>
      </x:c>
      <x:c r="R39" s="76" t="n">
        <x:f>IF(A39="",99999,IF(OR(P39="Completa",P39="Cerrada"),99999,IF(P39="Desviada",100,IF(P39="En riesgo",200,300))+ROW()/10000))</x:f>
        <x:v>99999</x:v>
      </x:c>
      <x:c r="S39" s="4"/>
      <x:c r="T39" s="4"/>
      <x:c r="U39" s="4"/>
      <x:c r="V39" s="4"/>
    </x:row>
    <x:row r="40">
      <x:c r="A40" s="29"/>
      <x:c r="B40" s="29"/>
      <x:c r="C40" s="29"/>
      <x:c r="D40" s="29"/>
      <x:c r="E40" s="29"/>
      <x:c r="F40" s="68"/>
      <x:c r="G40" s="29"/>
      <x:c r="H40" s="29"/>
      <x:c r="I40" s="29"/>
      <x:c r="J40" s="29"/>
      <x:c r="K40" s="29"/>
      <x:c r="L40" s="31"/>
      <x:c r="M40" s="31"/>
      <x:c r="N40" s="29"/>
      <x:c r="O40" s="73" t="str">
        <x:f>IF(A40="","",IF(OR(G40="",H40="",I40=""),"",IF(K40="Menor es mejor",IF(I40=0,1,MIN(2,H40/I40)),IF(H40=0,"",MIN(2,I40/H40)))))</x:f>
      </x:c>
      <x:c r="P40" s="65" t="str">
        <x:f>IF(A40="","",IF(N40="Completado","Completa",IF(N40="Cancelado","Cerrada",IF(OR(O40="",D40="",M40=""),"Falta",IF(AND(M40&lt;'CONFIGURACIÓN'!$D$12,O40&lt;'CONFIGURACIÓN'!$D$15),"Desviada",IF(O40&lt;'CONFIGURACIÓN'!$D$14,"En riesgo","Al día"))))))</x:f>
      </x:c>
      <x:c r="Q40" s="65" t="str">
        <x:f>IF(A40="","",IF(OR(COUNTIF($A$11:$A$100,A40)&gt;1,B40="",C40="",D40="",E40="",F40&lt;0,F40&gt;1,G40="",H40="",I40="",J40="",K40="",L40="",M40="",N40="",M40&lt;L40),"ERROR","CORRECTO"))</x:f>
      </x:c>
      <x:c r="R40" s="76" t="n">
        <x:f>IF(A40="",99999,IF(OR(P40="Completa",P40="Cerrada"),99999,IF(P40="Desviada",100,IF(P40="En riesgo",200,300))+ROW()/10000))</x:f>
        <x:v>99999</x:v>
      </x:c>
      <x:c r="S40" s="4"/>
      <x:c r="T40" s="4"/>
      <x:c r="U40" s="4"/>
      <x:c r="V40" s="4"/>
    </x:row>
    <x:row r="41">
      <x:c r="A41" s="29"/>
      <x:c r="B41" s="29"/>
      <x:c r="C41" s="29"/>
      <x:c r="D41" s="29"/>
      <x:c r="E41" s="29"/>
      <x:c r="F41" s="68"/>
      <x:c r="G41" s="29"/>
      <x:c r="H41" s="29"/>
      <x:c r="I41" s="29"/>
      <x:c r="J41" s="29"/>
      <x:c r="K41" s="29"/>
      <x:c r="L41" s="31"/>
      <x:c r="M41" s="31"/>
      <x:c r="N41" s="29"/>
      <x:c r="O41" s="73" t="str">
        <x:f>IF(A41="","",IF(OR(G41="",H41="",I41=""),"",IF(K41="Menor es mejor",IF(I41=0,1,MIN(2,H41/I41)),IF(H41=0,"",MIN(2,I41/H41)))))</x:f>
      </x:c>
      <x:c r="P41" s="65" t="str">
        <x:f>IF(A41="","",IF(N41="Completado","Completa",IF(N41="Cancelado","Cerrada",IF(OR(O41="",D41="",M41=""),"Falta",IF(AND(M41&lt;'CONFIGURACIÓN'!$D$12,O41&lt;'CONFIGURACIÓN'!$D$15),"Desviada",IF(O41&lt;'CONFIGURACIÓN'!$D$14,"En riesgo","Al día"))))))</x:f>
      </x:c>
      <x:c r="Q41" s="65" t="str">
        <x:f>IF(A41="","",IF(OR(COUNTIF($A$11:$A$100,A41)&gt;1,B41="",C41="",D41="",E41="",F41&lt;0,F41&gt;1,G41="",H41="",I41="",J41="",K41="",L41="",M41="",N41="",M41&lt;L41),"ERROR","CORRECTO"))</x:f>
      </x:c>
      <x:c r="R41" s="76" t="n">
        <x:f>IF(A41="",99999,IF(OR(P41="Completa",P41="Cerrada"),99999,IF(P41="Desviada",100,IF(P41="En riesgo",200,300))+ROW()/10000))</x:f>
        <x:v>99999</x:v>
      </x:c>
      <x:c r="S41" s="4"/>
      <x:c r="T41" s="4"/>
      <x:c r="U41" s="4"/>
      <x:c r="V41" s="4"/>
    </x:row>
    <x:row r="42">
      <x:c r="A42" s="29"/>
      <x:c r="B42" s="29"/>
      <x:c r="C42" s="29"/>
      <x:c r="D42" s="29"/>
      <x:c r="E42" s="29"/>
      <x:c r="F42" s="68"/>
      <x:c r="G42" s="29"/>
      <x:c r="H42" s="29"/>
      <x:c r="I42" s="29"/>
      <x:c r="J42" s="29"/>
      <x:c r="K42" s="29"/>
      <x:c r="L42" s="31"/>
      <x:c r="M42" s="31"/>
      <x:c r="N42" s="29"/>
      <x:c r="O42" s="73" t="str">
        <x:f>IF(A42="","",IF(OR(G42="",H42="",I42=""),"",IF(K42="Menor es mejor",IF(I42=0,1,MIN(2,H42/I42)),IF(H42=0,"",MIN(2,I42/H42)))))</x:f>
      </x:c>
      <x:c r="P42" s="65" t="str">
        <x:f>IF(A42="","",IF(N42="Completado","Completa",IF(N42="Cancelado","Cerrada",IF(OR(O42="",D42="",M42=""),"Falta",IF(AND(M42&lt;'CONFIGURACIÓN'!$D$12,O42&lt;'CONFIGURACIÓN'!$D$15),"Desviada",IF(O42&lt;'CONFIGURACIÓN'!$D$14,"En riesgo","Al día"))))))</x:f>
      </x:c>
      <x:c r="Q42" s="65" t="str">
        <x:f>IF(A42="","",IF(OR(COUNTIF($A$11:$A$100,A42)&gt;1,B42="",C42="",D42="",E42="",F42&lt;0,F42&gt;1,G42="",H42="",I42="",J42="",K42="",L42="",M42="",N42="",M42&lt;L42),"ERROR","CORRECTO"))</x:f>
      </x:c>
      <x:c r="R42" s="76" t="n">
        <x:f>IF(A42="",99999,IF(OR(P42="Completa",P42="Cerrada"),99999,IF(P42="Desviada",100,IF(P42="En riesgo",200,300))+ROW()/10000))</x:f>
        <x:v>99999</x:v>
      </x:c>
      <x:c r="S42" s="4"/>
      <x:c r="T42" s="4"/>
      <x:c r="U42" s="4"/>
      <x:c r="V42" s="4"/>
    </x:row>
    <x:row r="43">
      <x:c r="A43" s="29"/>
      <x:c r="B43" s="29"/>
      <x:c r="C43" s="29"/>
      <x:c r="D43" s="29"/>
      <x:c r="E43" s="29"/>
      <x:c r="F43" s="68"/>
      <x:c r="G43" s="29"/>
      <x:c r="H43" s="29"/>
      <x:c r="I43" s="29"/>
      <x:c r="J43" s="29"/>
      <x:c r="K43" s="29"/>
      <x:c r="L43" s="31"/>
      <x:c r="M43" s="31"/>
      <x:c r="N43" s="29"/>
      <x:c r="O43" s="73" t="str">
        <x:f>IF(A43="","",IF(OR(G43="",H43="",I43=""),"",IF(K43="Menor es mejor",IF(I43=0,1,MIN(2,H43/I43)),IF(H43=0,"",MIN(2,I43/H43)))))</x:f>
      </x:c>
      <x:c r="P43" s="65" t="str">
        <x:f>IF(A43="","",IF(N43="Completado","Completa",IF(N43="Cancelado","Cerrada",IF(OR(O43="",D43="",M43=""),"Falta",IF(AND(M43&lt;'CONFIGURACIÓN'!$D$12,O43&lt;'CONFIGURACIÓN'!$D$15),"Desviada",IF(O43&lt;'CONFIGURACIÓN'!$D$14,"En riesgo","Al día"))))))</x:f>
      </x:c>
      <x:c r="Q43" s="65" t="str">
        <x:f>IF(A43="","",IF(OR(COUNTIF($A$11:$A$100,A43)&gt;1,B43="",C43="",D43="",E43="",F43&lt;0,F43&gt;1,G43="",H43="",I43="",J43="",K43="",L43="",M43="",N43="",M43&lt;L43),"ERROR","CORRECTO"))</x:f>
      </x:c>
      <x:c r="R43" s="76" t="n">
        <x:f>IF(A43="",99999,IF(OR(P43="Completa",P43="Cerrada"),99999,IF(P43="Desviada",100,IF(P43="En riesgo",200,300))+ROW()/10000))</x:f>
        <x:v>99999</x:v>
      </x:c>
      <x:c r="S43" s="4"/>
      <x:c r="T43" s="4"/>
      <x:c r="U43" s="4"/>
      <x:c r="V43" s="4"/>
    </x:row>
    <x:row r="44">
      <x:c r="A44" s="29"/>
      <x:c r="B44" s="29"/>
      <x:c r="C44" s="29"/>
      <x:c r="D44" s="29"/>
      <x:c r="E44" s="29"/>
      <x:c r="F44" s="68"/>
      <x:c r="G44" s="29"/>
      <x:c r="H44" s="29"/>
      <x:c r="I44" s="29"/>
      <x:c r="J44" s="29"/>
      <x:c r="K44" s="29"/>
      <x:c r="L44" s="31"/>
      <x:c r="M44" s="31"/>
      <x:c r="N44" s="29"/>
      <x:c r="O44" s="73" t="str">
        <x:f>IF(A44="","",IF(OR(G44="",H44="",I44=""),"",IF(K44="Menor es mejor",IF(I44=0,1,MIN(2,H44/I44)),IF(H44=0,"",MIN(2,I44/H44)))))</x:f>
      </x:c>
      <x:c r="P44" s="65" t="str">
        <x:f>IF(A44="","",IF(N44="Completado","Completa",IF(N44="Cancelado","Cerrada",IF(OR(O44="",D44="",M44=""),"Falta",IF(AND(M44&lt;'CONFIGURACIÓN'!$D$12,O44&lt;'CONFIGURACIÓN'!$D$15),"Desviada",IF(O44&lt;'CONFIGURACIÓN'!$D$14,"En riesgo","Al día"))))))</x:f>
      </x:c>
      <x:c r="Q44" s="65" t="str">
        <x:f>IF(A44="","",IF(OR(COUNTIF($A$11:$A$100,A44)&gt;1,B44="",C44="",D44="",E44="",F44&lt;0,F44&gt;1,G44="",H44="",I44="",J44="",K44="",L44="",M44="",N44="",M44&lt;L44),"ERROR","CORRECTO"))</x:f>
      </x:c>
      <x:c r="R44" s="76" t="n">
        <x:f>IF(A44="",99999,IF(OR(P44="Completa",P44="Cerrada"),99999,IF(P44="Desviada",100,IF(P44="En riesgo",200,300))+ROW()/10000))</x:f>
        <x:v>99999</x:v>
      </x:c>
      <x:c r="S44" s="4"/>
      <x:c r="T44" s="4"/>
      <x:c r="U44" s="4"/>
      <x:c r="V44" s="4"/>
    </x:row>
    <x:row r="45">
      <x:c r="A45" s="29"/>
      <x:c r="B45" s="29"/>
      <x:c r="C45" s="29"/>
      <x:c r="D45" s="29"/>
      <x:c r="E45" s="29"/>
      <x:c r="F45" s="68"/>
      <x:c r="G45" s="29"/>
      <x:c r="H45" s="29"/>
      <x:c r="I45" s="29"/>
      <x:c r="J45" s="29"/>
      <x:c r="K45" s="29"/>
      <x:c r="L45" s="31"/>
      <x:c r="M45" s="31"/>
      <x:c r="N45" s="29"/>
      <x:c r="O45" s="73" t="str">
        <x:f>IF(A45="","",IF(OR(G45="",H45="",I45=""),"",IF(K45="Menor es mejor",IF(I45=0,1,MIN(2,H45/I45)),IF(H45=0,"",MIN(2,I45/H45)))))</x:f>
      </x:c>
      <x:c r="P45" s="65" t="str">
        <x:f>IF(A45="","",IF(N45="Completado","Completa",IF(N45="Cancelado","Cerrada",IF(OR(O45="",D45="",M45=""),"Falta",IF(AND(M45&lt;'CONFIGURACIÓN'!$D$12,O45&lt;'CONFIGURACIÓN'!$D$15),"Desviada",IF(O45&lt;'CONFIGURACIÓN'!$D$14,"En riesgo","Al día"))))))</x:f>
      </x:c>
      <x:c r="Q45" s="65" t="str">
        <x:f>IF(A45="","",IF(OR(COUNTIF($A$11:$A$100,A45)&gt;1,B45="",C45="",D45="",E45="",F45&lt;0,F45&gt;1,G45="",H45="",I45="",J45="",K45="",L45="",M45="",N45="",M45&lt;L45),"ERROR","CORRECTO"))</x:f>
      </x:c>
      <x:c r="R45" s="76" t="n">
        <x:f>IF(A45="",99999,IF(OR(P45="Completa",P45="Cerrada"),99999,IF(P45="Desviada",100,IF(P45="En riesgo",200,300))+ROW()/10000))</x:f>
        <x:v>99999</x:v>
      </x:c>
      <x:c r="S45" s="4"/>
      <x:c r="T45" s="4"/>
      <x:c r="U45" s="4"/>
      <x:c r="V45" s="4"/>
    </x:row>
    <x:row r="46">
      <x:c r="A46" s="29"/>
      <x:c r="B46" s="29"/>
      <x:c r="C46" s="29"/>
      <x:c r="D46" s="29"/>
      <x:c r="E46" s="29"/>
      <x:c r="F46" s="68"/>
      <x:c r="G46" s="29"/>
      <x:c r="H46" s="29"/>
      <x:c r="I46" s="29"/>
      <x:c r="J46" s="29"/>
      <x:c r="K46" s="29"/>
      <x:c r="L46" s="31"/>
      <x:c r="M46" s="31"/>
      <x:c r="N46" s="29"/>
      <x:c r="O46" s="73" t="str">
        <x:f>IF(A46="","",IF(OR(G46="",H46="",I46=""),"",IF(K46="Menor es mejor",IF(I46=0,1,MIN(2,H46/I46)),IF(H46=0,"",MIN(2,I46/H46)))))</x:f>
      </x:c>
      <x:c r="P46" s="65" t="str">
        <x:f>IF(A46="","",IF(N46="Completado","Completa",IF(N46="Cancelado","Cerrada",IF(OR(O46="",D46="",M46=""),"Falta",IF(AND(M46&lt;'CONFIGURACIÓN'!$D$12,O46&lt;'CONFIGURACIÓN'!$D$15),"Desviada",IF(O46&lt;'CONFIGURACIÓN'!$D$14,"En riesgo","Al día"))))))</x:f>
      </x:c>
      <x:c r="Q46" s="65" t="str">
        <x:f>IF(A46="","",IF(OR(COUNTIF($A$11:$A$100,A46)&gt;1,B46="",C46="",D46="",E46="",F46&lt;0,F46&gt;1,G46="",H46="",I46="",J46="",K46="",L46="",M46="",N46="",M46&lt;L46),"ERROR","CORRECTO"))</x:f>
      </x:c>
      <x:c r="R46" s="76" t="n">
        <x:f>IF(A46="",99999,IF(OR(P46="Completa",P46="Cerrada"),99999,IF(P46="Desviada",100,IF(P46="En riesgo",200,300))+ROW()/10000))</x:f>
        <x:v>99999</x:v>
      </x:c>
      <x:c r="S46" s="4"/>
      <x:c r="T46" s="4"/>
      <x:c r="U46" s="4"/>
      <x:c r="V46" s="4"/>
    </x:row>
    <x:row r="47">
      <x:c r="A47" s="29"/>
      <x:c r="B47" s="29"/>
      <x:c r="C47" s="29"/>
      <x:c r="D47" s="29"/>
      <x:c r="E47" s="29"/>
      <x:c r="F47" s="68"/>
      <x:c r="G47" s="29"/>
      <x:c r="H47" s="29"/>
      <x:c r="I47" s="29"/>
      <x:c r="J47" s="29"/>
      <x:c r="K47" s="29"/>
      <x:c r="L47" s="31"/>
      <x:c r="M47" s="31"/>
      <x:c r="N47" s="29"/>
      <x:c r="O47" s="73" t="str">
        <x:f>IF(A47="","",IF(OR(G47="",H47="",I47=""),"",IF(K47="Menor es mejor",IF(I47=0,1,MIN(2,H47/I47)),IF(H47=0,"",MIN(2,I47/H47)))))</x:f>
      </x:c>
      <x:c r="P47" s="65" t="str">
        <x:f>IF(A47="","",IF(N47="Completado","Completa",IF(N47="Cancelado","Cerrada",IF(OR(O47="",D47="",M47=""),"Falta",IF(AND(M47&lt;'CONFIGURACIÓN'!$D$12,O47&lt;'CONFIGURACIÓN'!$D$15),"Desviada",IF(O47&lt;'CONFIGURACIÓN'!$D$14,"En riesgo","Al día"))))))</x:f>
      </x:c>
      <x:c r="Q47" s="65" t="str">
        <x:f>IF(A47="","",IF(OR(COUNTIF($A$11:$A$100,A47)&gt;1,B47="",C47="",D47="",E47="",F47&lt;0,F47&gt;1,G47="",H47="",I47="",J47="",K47="",L47="",M47="",N47="",M47&lt;L47),"ERROR","CORRECTO"))</x:f>
      </x:c>
      <x:c r="R47" s="76" t="n">
        <x:f>IF(A47="",99999,IF(OR(P47="Completa",P47="Cerrada"),99999,IF(P47="Desviada",100,IF(P47="En riesgo",200,300))+ROW()/10000))</x:f>
        <x:v>99999</x:v>
      </x:c>
      <x:c r="S47" s="4"/>
      <x:c r="T47" s="4"/>
      <x:c r="U47" s="4"/>
      <x:c r="V47" s="4"/>
    </x:row>
    <x:row r="48">
      <x:c r="A48" s="29"/>
      <x:c r="B48" s="29"/>
      <x:c r="C48" s="29"/>
      <x:c r="D48" s="29"/>
      <x:c r="E48" s="29"/>
      <x:c r="F48" s="68"/>
      <x:c r="G48" s="29"/>
      <x:c r="H48" s="29"/>
      <x:c r="I48" s="29"/>
      <x:c r="J48" s="29"/>
      <x:c r="K48" s="29"/>
      <x:c r="L48" s="31"/>
      <x:c r="M48" s="31"/>
      <x:c r="N48" s="29"/>
      <x:c r="O48" s="73" t="str">
        <x:f>IF(A48="","",IF(OR(G48="",H48="",I48=""),"",IF(K48="Menor es mejor",IF(I48=0,1,MIN(2,H48/I48)),IF(H48=0,"",MIN(2,I48/H48)))))</x:f>
      </x:c>
      <x:c r="P48" s="65" t="str">
        <x:f>IF(A48="","",IF(N48="Completado","Completa",IF(N48="Cancelado","Cerrada",IF(OR(O48="",D48="",M48=""),"Falta",IF(AND(M48&lt;'CONFIGURACIÓN'!$D$12,O48&lt;'CONFIGURACIÓN'!$D$15),"Desviada",IF(O48&lt;'CONFIGURACIÓN'!$D$14,"En riesgo","Al día"))))))</x:f>
      </x:c>
      <x:c r="Q48" s="65" t="str">
        <x:f>IF(A48="","",IF(OR(COUNTIF($A$11:$A$100,A48)&gt;1,B48="",C48="",D48="",E48="",F48&lt;0,F48&gt;1,G48="",H48="",I48="",J48="",K48="",L48="",M48="",N48="",M48&lt;L48),"ERROR","CORRECTO"))</x:f>
      </x:c>
      <x:c r="R48" s="76" t="n">
        <x:f>IF(A48="",99999,IF(OR(P48="Completa",P48="Cerrada"),99999,IF(P48="Desviada",100,IF(P48="En riesgo",200,300))+ROW()/10000))</x:f>
        <x:v>99999</x:v>
      </x:c>
      <x:c r="S48" s="4"/>
      <x:c r="T48" s="4"/>
      <x:c r="U48" s="4"/>
      <x:c r="V48" s="4"/>
    </x:row>
    <x:row r="49">
      <x:c r="A49" s="29"/>
      <x:c r="B49" s="29"/>
      <x:c r="C49" s="29"/>
      <x:c r="D49" s="29"/>
      <x:c r="E49" s="29"/>
      <x:c r="F49" s="68"/>
      <x:c r="G49" s="29"/>
      <x:c r="H49" s="29"/>
      <x:c r="I49" s="29"/>
      <x:c r="J49" s="29"/>
      <x:c r="K49" s="29"/>
      <x:c r="L49" s="31"/>
      <x:c r="M49" s="31"/>
      <x:c r="N49" s="29"/>
      <x:c r="O49" s="73" t="str">
        <x:f>IF(A49="","",IF(OR(G49="",H49="",I49=""),"",IF(K49="Menor es mejor",IF(I49=0,1,MIN(2,H49/I49)),IF(H49=0,"",MIN(2,I49/H49)))))</x:f>
      </x:c>
      <x:c r="P49" s="65" t="str">
        <x:f>IF(A49="","",IF(N49="Completado","Completa",IF(N49="Cancelado","Cerrada",IF(OR(O49="",D49="",M49=""),"Falta",IF(AND(M49&lt;'CONFIGURACIÓN'!$D$12,O49&lt;'CONFIGURACIÓN'!$D$15),"Desviada",IF(O49&lt;'CONFIGURACIÓN'!$D$14,"En riesgo","Al día"))))))</x:f>
      </x:c>
      <x:c r="Q49" s="65" t="str">
        <x:f>IF(A49="","",IF(OR(COUNTIF($A$11:$A$100,A49)&gt;1,B49="",C49="",D49="",E49="",F49&lt;0,F49&gt;1,G49="",H49="",I49="",J49="",K49="",L49="",M49="",N49="",M49&lt;L49),"ERROR","CORRECTO"))</x:f>
      </x:c>
      <x:c r="R49" s="76" t="n">
        <x:f>IF(A49="",99999,IF(OR(P49="Completa",P49="Cerrada"),99999,IF(P49="Desviada",100,IF(P49="En riesgo",200,300))+ROW()/10000))</x:f>
        <x:v>99999</x:v>
      </x:c>
      <x:c r="S49" s="4"/>
      <x:c r="T49" s="4"/>
      <x:c r="U49" s="4"/>
      <x:c r="V49" s="4"/>
    </x:row>
    <x:row r="50">
      <x:c r="A50" s="29"/>
      <x:c r="B50" s="29"/>
      <x:c r="C50" s="29"/>
      <x:c r="D50" s="29"/>
      <x:c r="E50" s="29"/>
      <x:c r="F50" s="68"/>
      <x:c r="G50" s="29"/>
      <x:c r="H50" s="29"/>
      <x:c r="I50" s="29"/>
      <x:c r="J50" s="29"/>
      <x:c r="K50" s="29"/>
      <x:c r="L50" s="31"/>
      <x:c r="M50" s="31"/>
      <x:c r="N50" s="29"/>
      <x:c r="O50" s="73" t="str">
        <x:f>IF(A50="","",IF(OR(G50="",H50="",I50=""),"",IF(K50="Menor es mejor",IF(I50=0,1,MIN(2,H50/I50)),IF(H50=0,"",MIN(2,I50/H50)))))</x:f>
      </x:c>
      <x:c r="P50" s="65" t="str">
        <x:f>IF(A50="","",IF(N50="Completado","Completa",IF(N50="Cancelado","Cerrada",IF(OR(O50="",D50="",M50=""),"Falta",IF(AND(M50&lt;'CONFIGURACIÓN'!$D$12,O50&lt;'CONFIGURACIÓN'!$D$15),"Desviada",IF(O50&lt;'CONFIGURACIÓN'!$D$14,"En riesgo","Al día"))))))</x:f>
      </x:c>
      <x:c r="Q50" s="65" t="str">
        <x:f>IF(A50="","",IF(OR(COUNTIF($A$11:$A$100,A50)&gt;1,B50="",C50="",D50="",E50="",F50&lt;0,F50&gt;1,G50="",H50="",I50="",J50="",K50="",L50="",M50="",N50="",M50&lt;L50),"ERROR","CORRECTO"))</x:f>
      </x:c>
      <x:c r="R50" s="76" t="n">
        <x:f>IF(A50="",99999,IF(OR(P50="Completa",P50="Cerrada"),99999,IF(P50="Desviada",100,IF(P50="En riesgo",200,300))+ROW()/10000))</x:f>
        <x:v>99999</x:v>
      </x:c>
      <x:c r="S50" s="4"/>
      <x:c r="T50" s="4"/>
      <x:c r="U50" s="4"/>
      <x:c r="V50" s="4"/>
    </x:row>
    <x:row r="51">
      <x:c r="A51" s="29"/>
      <x:c r="B51" s="29"/>
      <x:c r="C51" s="29"/>
      <x:c r="D51" s="29"/>
      <x:c r="E51" s="29"/>
      <x:c r="F51" s="68"/>
      <x:c r="G51" s="29"/>
      <x:c r="H51" s="29"/>
      <x:c r="I51" s="29"/>
      <x:c r="J51" s="29"/>
      <x:c r="K51" s="29"/>
      <x:c r="L51" s="31"/>
      <x:c r="M51" s="31"/>
      <x:c r="N51" s="29"/>
      <x:c r="O51" s="73" t="str">
        <x:f>IF(A51="","",IF(OR(G51="",H51="",I51=""),"",IF(K51="Menor es mejor",IF(I51=0,1,MIN(2,H51/I51)),IF(H51=0,"",MIN(2,I51/H51)))))</x:f>
      </x:c>
      <x:c r="P51" s="65" t="str">
        <x:f>IF(A51="","",IF(N51="Completado","Completa",IF(N51="Cancelado","Cerrada",IF(OR(O51="",D51="",M51=""),"Falta",IF(AND(M51&lt;'CONFIGURACIÓN'!$D$12,O51&lt;'CONFIGURACIÓN'!$D$15),"Desviada",IF(O51&lt;'CONFIGURACIÓN'!$D$14,"En riesgo","Al día"))))))</x:f>
      </x:c>
      <x:c r="Q51" s="65" t="str">
        <x:f>IF(A51="","",IF(OR(COUNTIF($A$11:$A$100,A51)&gt;1,B51="",C51="",D51="",E51="",F51&lt;0,F51&gt;1,G51="",H51="",I51="",J51="",K51="",L51="",M51="",N51="",M51&lt;L51),"ERROR","CORRECTO"))</x:f>
      </x:c>
      <x:c r="R51" s="76" t="n">
        <x:f>IF(A51="",99999,IF(OR(P51="Completa",P51="Cerrada"),99999,IF(P51="Desviada",100,IF(P51="En riesgo",200,300))+ROW()/10000))</x:f>
        <x:v>99999</x:v>
      </x:c>
      <x:c r="S51" s="4"/>
      <x:c r="T51" s="4"/>
      <x:c r="U51" s="4"/>
      <x:c r="V51" s="4"/>
    </x:row>
    <x:row r="52">
      <x:c r="A52" s="29"/>
      <x:c r="B52" s="29"/>
      <x:c r="C52" s="29"/>
      <x:c r="D52" s="29"/>
      <x:c r="E52" s="29"/>
      <x:c r="F52" s="68"/>
      <x:c r="G52" s="29"/>
      <x:c r="H52" s="29"/>
      <x:c r="I52" s="29"/>
      <x:c r="J52" s="29"/>
      <x:c r="K52" s="29"/>
      <x:c r="L52" s="31"/>
      <x:c r="M52" s="31"/>
      <x:c r="N52" s="29"/>
      <x:c r="O52" s="73" t="str">
        <x:f>IF(A52="","",IF(OR(G52="",H52="",I52=""),"",IF(K52="Menor es mejor",IF(I52=0,1,MIN(2,H52/I52)),IF(H52=0,"",MIN(2,I52/H52)))))</x:f>
      </x:c>
      <x:c r="P52" s="65" t="str">
        <x:f>IF(A52="","",IF(N52="Completado","Completa",IF(N52="Cancelado","Cerrada",IF(OR(O52="",D52="",M52=""),"Falta",IF(AND(M52&lt;'CONFIGURACIÓN'!$D$12,O52&lt;'CONFIGURACIÓN'!$D$15),"Desviada",IF(O52&lt;'CONFIGURACIÓN'!$D$14,"En riesgo","Al día"))))))</x:f>
      </x:c>
      <x:c r="Q52" s="65" t="str">
        <x:f>IF(A52="","",IF(OR(COUNTIF($A$11:$A$100,A52)&gt;1,B52="",C52="",D52="",E52="",F52&lt;0,F52&gt;1,G52="",H52="",I52="",J52="",K52="",L52="",M52="",N52="",M52&lt;L52),"ERROR","CORRECTO"))</x:f>
      </x:c>
      <x:c r="R52" s="76" t="n">
        <x:f>IF(A52="",99999,IF(OR(P52="Completa",P52="Cerrada"),99999,IF(P52="Desviada",100,IF(P52="En riesgo",200,300))+ROW()/10000))</x:f>
        <x:v>99999</x:v>
      </x:c>
      <x:c r="S52" s="4"/>
      <x:c r="T52" s="4"/>
      <x:c r="U52" s="4"/>
      <x:c r="V52" s="4"/>
    </x:row>
    <x:row r="53">
      <x:c r="A53" s="29"/>
      <x:c r="B53" s="29"/>
      <x:c r="C53" s="29"/>
      <x:c r="D53" s="29"/>
      <x:c r="E53" s="29"/>
      <x:c r="F53" s="68"/>
      <x:c r="G53" s="29"/>
      <x:c r="H53" s="29"/>
      <x:c r="I53" s="29"/>
      <x:c r="J53" s="29"/>
      <x:c r="K53" s="29"/>
      <x:c r="L53" s="31"/>
      <x:c r="M53" s="31"/>
      <x:c r="N53" s="29"/>
      <x:c r="O53" s="73" t="str">
        <x:f>IF(A53="","",IF(OR(G53="",H53="",I53=""),"",IF(K53="Menor es mejor",IF(I53=0,1,MIN(2,H53/I53)),IF(H53=0,"",MIN(2,I53/H53)))))</x:f>
      </x:c>
      <x:c r="P53" s="65" t="str">
        <x:f>IF(A53="","",IF(N53="Completado","Completa",IF(N53="Cancelado","Cerrada",IF(OR(O53="",D53="",M53=""),"Falta",IF(AND(M53&lt;'CONFIGURACIÓN'!$D$12,O53&lt;'CONFIGURACIÓN'!$D$15),"Desviada",IF(O53&lt;'CONFIGURACIÓN'!$D$14,"En riesgo","Al día"))))))</x:f>
      </x:c>
      <x:c r="Q53" s="65" t="str">
        <x:f>IF(A53="","",IF(OR(COUNTIF($A$11:$A$100,A53)&gt;1,B53="",C53="",D53="",E53="",F53&lt;0,F53&gt;1,G53="",H53="",I53="",J53="",K53="",L53="",M53="",N53="",M53&lt;L53),"ERROR","CORRECTO"))</x:f>
      </x:c>
      <x:c r="R53" s="76" t="n">
        <x:f>IF(A53="",99999,IF(OR(P53="Completa",P53="Cerrada"),99999,IF(P53="Desviada",100,IF(P53="En riesgo",200,300))+ROW()/10000))</x:f>
        <x:v>99999</x:v>
      </x:c>
      <x:c r="S53" s="4"/>
      <x:c r="T53" s="4"/>
      <x:c r="U53" s="4"/>
      <x:c r="V53" s="4"/>
    </x:row>
    <x:row r="54">
      <x:c r="A54" s="29"/>
      <x:c r="B54" s="29"/>
      <x:c r="C54" s="29"/>
      <x:c r="D54" s="29"/>
      <x:c r="E54" s="29"/>
      <x:c r="F54" s="68"/>
      <x:c r="G54" s="29"/>
      <x:c r="H54" s="29"/>
      <x:c r="I54" s="29"/>
      <x:c r="J54" s="29"/>
      <x:c r="K54" s="29"/>
      <x:c r="L54" s="31"/>
      <x:c r="M54" s="31"/>
      <x:c r="N54" s="29"/>
      <x:c r="O54" s="73" t="str">
        <x:f>IF(A54="","",IF(OR(G54="",H54="",I54=""),"",IF(K54="Menor es mejor",IF(I54=0,1,MIN(2,H54/I54)),IF(H54=0,"",MIN(2,I54/H54)))))</x:f>
      </x:c>
      <x:c r="P54" s="65" t="str">
        <x:f>IF(A54="","",IF(N54="Completado","Completa",IF(N54="Cancelado","Cerrada",IF(OR(O54="",D54="",M54=""),"Falta",IF(AND(M54&lt;'CONFIGURACIÓN'!$D$12,O54&lt;'CONFIGURACIÓN'!$D$15),"Desviada",IF(O54&lt;'CONFIGURACIÓN'!$D$14,"En riesgo","Al día"))))))</x:f>
      </x:c>
      <x:c r="Q54" s="65" t="str">
        <x:f>IF(A54="","",IF(OR(COUNTIF($A$11:$A$100,A54)&gt;1,B54="",C54="",D54="",E54="",F54&lt;0,F54&gt;1,G54="",H54="",I54="",J54="",K54="",L54="",M54="",N54="",M54&lt;L54),"ERROR","CORRECTO"))</x:f>
      </x:c>
      <x:c r="R54" s="76" t="n">
        <x:f>IF(A54="",99999,IF(OR(P54="Completa",P54="Cerrada"),99999,IF(P54="Desviada",100,IF(P54="En riesgo",200,300))+ROW()/10000))</x:f>
        <x:v>99999</x:v>
      </x:c>
      <x:c r="S54" s="4"/>
      <x:c r="T54" s="4"/>
      <x:c r="U54" s="4"/>
      <x:c r="V54" s="4"/>
    </x:row>
    <x:row r="55">
      <x:c r="A55" s="29"/>
      <x:c r="B55" s="29"/>
      <x:c r="C55" s="29"/>
      <x:c r="D55" s="29"/>
      <x:c r="E55" s="29"/>
      <x:c r="F55" s="68"/>
      <x:c r="G55" s="29"/>
      <x:c r="H55" s="29"/>
      <x:c r="I55" s="29"/>
      <x:c r="J55" s="29"/>
      <x:c r="K55" s="29"/>
      <x:c r="L55" s="31"/>
      <x:c r="M55" s="31"/>
      <x:c r="N55" s="29"/>
      <x:c r="O55" s="73" t="str">
        <x:f>IF(A55="","",IF(OR(G55="",H55="",I55=""),"",IF(K55="Menor es mejor",IF(I55=0,1,MIN(2,H55/I55)),IF(H55=0,"",MIN(2,I55/H55)))))</x:f>
      </x:c>
      <x:c r="P55" s="65" t="str">
        <x:f>IF(A55="","",IF(N55="Completado","Completa",IF(N55="Cancelado","Cerrada",IF(OR(O55="",D55="",M55=""),"Falta",IF(AND(M55&lt;'CONFIGURACIÓN'!$D$12,O55&lt;'CONFIGURACIÓN'!$D$15),"Desviada",IF(O55&lt;'CONFIGURACIÓN'!$D$14,"En riesgo","Al día"))))))</x:f>
      </x:c>
      <x:c r="Q55" s="65" t="str">
        <x:f>IF(A55="","",IF(OR(COUNTIF($A$11:$A$100,A55)&gt;1,B55="",C55="",D55="",E55="",F55&lt;0,F55&gt;1,G55="",H55="",I55="",J55="",K55="",L55="",M55="",N55="",M55&lt;L55),"ERROR","CORRECTO"))</x:f>
      </x:c>
      <x:c r="R55" s="76" t="n">
        <x:f>IF(A55="",99999,IF(OR(P55="Completa",P55="Cerrada"),99999,IF(P55="Desviada",100,IF(P55="En riesgo",200,300))+ROW()/10000))</x:f>
        <x:v>99999</x:v>
      </x:c>
      <x:c r="S55" s="4"/>
      <x:c r="T55" s="4"/>
      <x:c r="U55" s="4"/>
      <x:c r="V55" s="4"/>
    </x:row>
    <x:row r="56">
      <x:c r="A56" s="29"/>
      <x:c r="B56" s="29"/>
      <x:c r="C56" s="29"/>
      <x:c r="D56" s="29"/>
      <x:c r="E56" s="29"/>
      <x:c r="F56" s="68"/>
      <x:c r="G56" s="29"/>
      <x:c r="H56" s="29"/>
      <x:c r="I56" s="29"/>
      <x:c r="J56" s="29"/>
      <x:c r="K56" s="29"/>
      <x:c r="L56" s="31"/>
      <x:c r="M56" s="31"/>
      <x:c r="N56" s="29"/>
      <x:c r="O56" s="73" t="str">
        <x:f>IF(A56="","",IF(OR(G56="",H56="",I56=""),"",IF(K56="Menor es mejor",IF(I56=0,1,MIN(2,H56/I56)),IF(H56=0,"",MIN(2,I56/H56)))))</x:f>
      </x:c>
      <x:c r="P56" s="65" t="str">
        <x:f>IF(A56="","",IF(N56="Completado","Completa",IF(N56="Cancelado","Cerrada",IF(OR(O56="",D56="",M56=""),"Falta",IF(AND(M56&lt;'CONFIGURACIÓN'!$D$12,O56&lt;'CONFIGURACIÓN'!$D$15),"Desviada",IF(O56&lt;'CONFIGURACIÓN'!$D$14,"En riesgo","Al día"))))))</x:f>
      </x:c>
      <x:c r="Q56" s="65" t="str">
        <x:f>IF(A56="","",IF(OR(COUNTIF($A$11:$A$100,A56)&gt;1,B56="",C56="",D56="",E56="",F56&lt;0,F56&gt;1,G56="",H56="",I56="",J56="",K56="",L56="",M56="",N56="",M56&lt;L56),"ERROR","CORRECTO"))</x:f>
      </x:c>
      <x:c r="R56" s="76" t="n">
        <x:f>IF(A56="",99999,IF(OR(P56="Completa",P56="Cerrada"),99999,IF(P56="Desviada",100,IF(P56="En riesgo",200,300))+ROW()/10000))</x:f>
        <x:v>99999</x:v>
      </x:c>
      <x:c r="S56" s="4"/>
      <x:c r="T56" s="4"/>
      <x:c r="U56" s="4"/>
      <x:c r="V56" s="4"/>
    </x:row>
    <x:row r="57">
      <x:c r="A57" s="29"/>
      <x:c r="B57" s="29"/>
      <x:c r="C57" s="29"/>
      <x:c r="D57" s="29"/>
      <x:c r="E57" s="29"/>
      <x:c r="F57" s="68"/>
      <x:c r="G57" s="29"/>
      <x:c r="H57" s="29"/>
      <x:c r="I57" s="29"/>
      <x:c r="J57" s="29"/>
      <x:c r="K57" s="29"/>
      <x:c r="L57" s="31"/>
      <x:c r="M57" s="31"/>
      <x:c r="N57" s="29"/>
      <x:c r="O57" s="73" t="str">
        <x:f>IF(A57="","",IF(OR(G57="",H57="",I57=""),"",IF(K57="Menor es mejor",IF(I57=0,1,MIN(2,H57/I57)),IF(H57=0,"",MIN(2,I57/H57)))))</x:f>
      </x:c>
      <x:c r="P57" s="65" t="str">
        <x:f>IF(A57="","",IF(N57="Completado","Completa",IF(N57="Cancelado","Cerrada",IF(OR(O57="",D57="",M57=""),"Falta",IF(AND(M57&lt;'CONFIGURACIÓN'!$D$12,O57&lt;'CONFIGURACIÓN'!$D$15),"Desviada",IF(O57&lt;'CONFIGURACIÓN'!$D$14,"En riesgo","Al día"))))))</x:f>
      </x:c>
      <x:c r="Q57" s="65" t="str">
        <x:f>IF(A57="","",IF(OR(COUNTIF($A$11:$A$100,A57)&gt;1,B57="",C57="",D57="",E57="",F57&lt;0,F57&gt;1,G57="",H57="",I57="",J57="",K57="",L57="",M57="",N57="",M57&lt;L57),"ERROR","CORRECTO"))</x:f>
      </x:c>
      <x:c r="R57" s="76" t="n">
        <x:f>IF(A57="",99999,IF(OR(P57="Completa",P57="Cerrada"),99999,IF(P57="Desviada",100,IF(P57="En riesgo",200,300))+ROW()/10000))</x:f>
        <x:v>99999</x:v>
      </x:c>
      <x:c r="S57" s="4"/>
      <x:c r="T57" s="4"/>
      <x:c r="U57" s="4"/>
      <x:c r="V57" s="4"/>
    </x:row>
    <x:row r="58">
      <x:c r="A58" s="29"/>
      <x:c r="B58" s="29"/>
      <x:c r="C58" s="29"/>
      <x:c r="D58" s="29"/>
      <x:c r="E58" s="29"/>
      <x:c r="F58" s="68"/>
      <x:c r="G58" s="29"/>
      <x:c r="H58" s="29"/>
      <x:c r="I58" s="29"/>
      <x:c r="J58" s="29"/>
      <x:c r="K58" s="29"/>
      <x:c r="L58" s="31"/>
      <x:c r="M58" s="31"/>
      <x:c r="N58" s="29"/>
      <x:c r="O58" s="73" t="str">
        <x:f>IF(A58="","",IF(OR(G58="",H58="",I58=""),"",IF(K58="Menor es mejor",IF(I58=0,1,MIN(2,H58/I58)),IF(H58=0,"",MIN(2,I58/H58)))))</x:f>
      </x:c>
      <x:c r="P58" s="65" t="str">
        <x:f>IF(A58="","",IF(N58="Completado","Completa",IF(N58="Cancelado","Cerrada",IF(OR(O58="",D58="",M58=""),"Falta",IF(AND(M58&lt;'CONFIGURACIÓN'!$D$12,O58&lt;'CONFIGURACIÓN'!$D$15),"Desviada",IF(O58&lt;'CONFIGURACIÓN'!$D$14,"En riesgo","Al día"))))))</x:f>
      </x:c>
      <x:c r="Q58" s="65" t="str">
        <x:f>IF(A58="","",IF(OR(COUNTIF($A$11:$A$100,A58)&gt;1,B58="",C58="",D58="",E58="",F58&lt;0,F58&gt;1,G58="",H58="",I58="",J58="",K58="",L58="",M58="",N58="",M58&lt;L58),"ERROR","CORRECTO"))</x:f>
      </x:c>
      <x:c r="R58" s="76" t="n">
        <x:f>IF(A58="",99999,IF(OR(P58="Completa",P58="Cerrada"),99999,IF(P58="Desviada",100,IF(P58="En riesgo",200,300))+ROW()/10000))</x:f>
        <x:v>99999</x:v>
      </x:c>
      <x:c r="S58" s="4"/>
      <x:c r="T58" s="4"/>
      <x:c r="U58" s="4"/>
      <x:c r="V58" s="4"/>
    </x:row>
    <x:row r="59">
      <x:c r="A59" s="29"/>
      <x:c r="B59" s="29"/>
      <x:c r="C59" s="29"/>
      <x:c r="D59" s="29"/>
      <x:c r="E59" s="29"/>
      <x:c r="F59" s="68"/>
      <x:c r="G59" s="29"/>
      <x:c r="H59" s="29"/>
      <x:c r="I59" s="29"/>
      <x:c r="J59" s="29"/>
      <x:c r="K59" s="29"/>
      <x:c r="L59" s="31"/>
      <x:c r="M59" s="31"/>
      <x:c r="N59" s="29"/>
      <x:c r="O59" s="73" t="str">
        <x:f>IF(A59="","",IF(OR(G59="",H59="",I59=""),"",IF(K59="Menor es mejor",IF(I59=0,1,MIN(2,H59/I59)),IF(H59=0,"",MIN(2,I59/H59)))))</x:f>
      </x:c>
      <x:c r="P59" s="65" t="str">
        <x:f>IF(A59="","",IF(N59="Completado","Completa",IF(N59="Cancelado","Cerrada",IF(OR(O59="",D59="",M59=""),"Falta",IF(AND(M59&lt;'CONFIGURACIÓN'!$D$12,O59&lt;'CONFIGURACIÓN'!$D$15),"Desviada",IF(O59&lt;'CONFIGURACIÓN'!$D$14,"En riesgo","Al día"))))))</x:f>
      </x:c>
      <x:c r="Q59" s="65" t="str">
        <x:f>IF(A59="","",IF(OR(COUNTIF($A$11:$A$100,A59)&gt;1,B59="",C59="",D59="",E59="",F59&lt;0,F59&gt;1,G59="",H59="",I59="",J59="",K59="",L59="",M59="",N59="",M59&lt;L59),"ERROR","CORRECTO"))</x:f>
      </x:c>
      <x:c r="R59" s="76" t="n">
        <x:f>IF(A59="",99999,IF(OR(P59="Completa",P59="Cerrada"),99999,IF(P59="Desviada",100,IF(P59="En riesgo",200,300))+ROW()/10000))</x:f>
        <x:v>99999</x:v>
      </x:c>
      <x:c r="S59" s="4"/>
      <x:c r="T59" s="4"/>
      <x:c r="U59" s="4"/>
      <x:c r="V59" s="4"/>
    </x:row>
    <x:row r="60">
      <x:c r="A60" s="29"/>
      <x:c r="B60" s="29"/>
      <x:c r="C60" s="29"/>
      <x:c r="D60" s="29"/>
      <x:c r="E60" s="29"/>
      <x:c r="F60" s="68"/>
      <x:c r="G60" s="29"/>
      <x:c r="H60" s="29"/>
      <x:c r="I60" s="29"/>
      <x:c r="J60" s="29"/>
      <x:c r="K60" s="29"/>
      <x:c r="L60" s="31"/>
      <x:c r="M60" s="31"/>
      <x:c r="N60" s="29"/>
      <x:c r="O60" s="73" t="str">
        <x:f>IF(A60="","",IF(OR(G60="",H60="",I60=""),"",IF(K60="Menor es mejor",IF(I60=0,1,MIN(2,H60/I60)),IF(H60=0,"",MIN(2,I60/H60)))))</x:f>
      </x:c>
      <x:c r="P60" s="65" t="str">
        <x:f>IF(A60="","",IF(N60="Completado","Completa",IF(N60="Cancelado","Cerrada",IF(OR(O60="",D60="",M60=""),"Falta",IF(AND(M60&lt;'CONFIGURACIÓN'!$D$12,O60&lt;'CONFIGURACIÓN'!$D$15),"Desviada",IF(O60&lt;'CONFIGURACIÓN'!$D$14,"En riesgo","Al día"))))))</x:f>
      </x:c>
      <x:c r="Q60" s="65" t="str">
        <x:f>IF(A60="","",IF(OR(COUNTIF($A$11:$A$100,A60)&gt;1,B60="",C60="",D60="",E60="",F60&lt;0,F60&gt;1,G60="",H60="",I60="",J60="",K60="",L60="",M60="",N60="",M60&lt;L60),"ERROR","CORRECTO"))</x:f>
      </x:c>
      <x:c r="R60" s="76" t="n">
        <x:f>IF(A60="",99999,IF(OR(P60="Completa",P60="Cerrada"),99999,IF(P60="Desviada",100,IF(P60="En riesgo",200,300))+ROW()/10000))</x:f>
        <x:v>99999</x:v>
      </x:c>
      <x:c r="S60" s="4"/>
      <x:c r="T60" s="4"/>
      <x:c r="U60" s="4"/>
      <x:c r="V60" s="4"/>
    </x:row>
    <x:row r="61">
      <x:c r="A61" s="29"/>
      <x:c r="B61" s="29"/>
      <x:c r="C61" s="29"/>
      <x:c r="D61" s="29"/>
      <x:c r="E61" s="29"/>
      <x:c r="F61" s="68"/>
      <x:c r="G61" s="29"/>
      <x:c r="H61" s="29"/>
      <x:c r="I61" s="29"/>
      <x:c r="J61" s="29"/>
      <x:c r="K61" s="29"/>
      <x:c r="L61" s="31"/>
      <x:c r="M61" s="31"/>
      <x:c r="N61" s="29"/>
      <x:c r="O61" s="73" t="str">
        <x:f>IF(A61="","",IF(OR(G61="",H61="",I61=""),"",IF(K61="Menor es mejor",IF(I61=0,1,MIN(2,H61/I61)),IF(H61=0,"",MIN(2,I61/H61)))))</x:f>
      </x:c>
      <x:c r="P61" s="65" t="str">
        <x:f>IF(A61="","",IF(N61="Completado","Completa",IF(N61="Cancelado","Cerrada",IF(OR(O61="",D61="",M61=""),"Falta",IF(AND(M61&lt;'CONFIGURACIÓN'!$D$12,O61&lt;'CONFIGURACIÓN'!$D$15),"Desviada",IF(O61&lt;'CONFIGURACIÓN'!$D$14,"En riesgo","Al día"))))))</x:f>
      </x:c>
      <x:c r="Q61" s="65" t="str">
        <x:f>IF(A61="","",IF(OR(COUNTIF($A$11:$A$100,A61)&gt;1,B61="",C61="",D61="",E61="",F61&lt;0,F61&gt;1,G61="",H61="",I61="",J61="",K61="",L61="",M61="",N61="",M61&lt;L61),"ERROR","CORRECTO"))</x:f>
      </x:c>
      <x:c r="R61" s="76" t="n">
        <x:f>IF(A61="",99999,IF(OR(P61="Completa",P61="Cerrada"),99999,IF(P61="Desviada",100,IF(P61="En riesgo",200,300))+ROW()/10000))</x:f>
        <x:v>99999</x:v>
      </x:c>
      <x:c r="S61" s="4"/>
      <x:c r="T61" s="4"/>
      <x:c r="U61" s="4"/>
      <x:c r="V61" s="4"/>
    </x:row>
    <x:row r="62">
      <x:c r="A62" s="29"/>
      <x:c r="B62" s="29"/>
      <x:c r="C62" s="29"/>
      <x:c r="D62" s="29"/>
      <x:c r="E62" s="29"/>
      <x:c r="F62" s="68"/>
      <x:c r="G62" s="29"/>
      <x:c r="H62" s="29"/>
      <x:c r="I62" s="29"/>
      <x:c r="J62" s="29"/>
      <x:c r="K62" s="29"/>
      <x:c r="L62" s="31"/>
      <x:c r="M62" s="31"/>
      <x:c r="N62" s="29"/>
      <x:c r="O62" s="73" t="str">
        <x:f>IF(A62="","",IF(OR(G62="",H62="",I62=""),"",IF(K62="Menor es mejor",IF(I62=0,1,MIN(2,H62/I62)),IF(H62=0,"",MIN(2,I62/H62)))))</x:f>
      </x:c>
      <x:c r="P62" s="65" t="str">
        <x:f>IF(A62="","",IF(N62="Completado","Completa",IF(N62="Cancelado","Cerrada",IF(OR(O62="",D62="",M62=""),"Falta",IF(AND(M62&lt;'CONFIGURACIÓN'!$D$12,O62&lt;'CONFIGURACIÓN'!$D$15),"Desviada",IF(O62&lt;'CONFIGURACIÓN'!$D$14,"En riesgo","Al día"))))))</x:f>
      </x:c>
      <x:c r="Q62" s="65" t="str">
        <x:f>IF(A62="","",IF(OR(COUNTIF($A$11:$A$100,A62)&gt;1,B62="",C62="",D62="",E62="",F62&lt;0,F62&gt;1,G62="",H62="",I62="",J62="",K62="",L62="",M62="",N62="",M62&lt;L62),"ERROR","CORRECTO"))</x:f>
      </x:c>
      <x:c r="R62" s="76" t="n">
        <x:f>IF(A62="",99999,IF(OR(P62="Completa",P62="Cerrada"),99999,IF(P62="Desviada",100,IF(P62="En riesgo",200,300))+ROW()/10000))</x:f>
        <x:v>99999</x:v>
      </x:c>
      <x:c r="S62" s="4"/>
      <x:c r="T62" s="4"/>
      <x:c r="U62" s="4"/>
      <x:c r="V62" s="4"/>
    </x:row>
    <x:row r="63">
      <x:c r="A63" s="29"/>
      <x:c r="B63" s="29"/>
      <x:c r="C63" s="29"/>
      <x:c r="D63" s="29"/>
      <x:c r="E63" s="29"/>
      <x:c r="F63" s="68"/>
      <x:c r="G63" s="29"/>
      <x:c r="H63" s="29"/>
      <x:c r="I63" s="29"/>
      <x:c r="J63" s="29"/>
      <x:c r="K63" s="29"/>
      <x:c r="L63" s="31"/>
      <x:c r="M63" s="31"/>
      <x:c r="N63" s="29"/>
      <x:c r="O63" s="73" t="str">
        <x:f>IF(A63="","",IF(OR(G63="",H63="",I63=""),"",IF(K63="Menor es mejor",IF(I63=0,1,MIN(2,H63/I63)),IF(H63=0,"",MIN(2,I63/H63)))))</x:f>
      </x:c>
      <x:c r="P63" s="65" t="str">
        <x:f>IF(A63="","",IF(N63="Completado","Completa",IF(N63="Cancelado","Cerrada",IF(OR(O63="",D63="",M63=""),"Falta",IF(AND(M63&lt;'CONFIGURACIÓN'!$D$12,O63&lt;'CONFIGURACIÓN'!$D$15),"Desviada",IF(O63&lt;'CONFIGURACIÓN'!$D$14,"En riesgo","Al día"))))))</x:f>
      </x:c>
      <x:c r="Q63" s="65" t="str">
        <x:f>IF(A63="","",IF(OR(COUNTIF($A$11:$A$100,A63)&gt;1,B63="",C63="",D63="",E63="",F63&lt;0,F63&gt;1,G63="",H63="",I63="",J63="",K63="",L63="",M63="",N63="",M63&lt;L63),"ERROR","CORRECTO"))</x:f>
      </x:c>
      <x:c r="R63" s="76" t="n">
        <x:f>IF(A63="",99999,IF(OR(P63="Completa",P63="Cerrada"),99999,IF(P63="Desviada",100,IF(P63="En riesgo",200,300))+ROW()/10000))</x:f>
        <x:v>99999</x:v>
      </x:c>
      <x:c r="S63" s="4"/>
      <x:c r="T63" s="4"/>
      <x:c r="U63" s="4"/>
      <x:c r="V63" s="4"/>
    </x:row>
    <x:row r="64">
      <x:c r="A64" s="29"/>
      <x:c r="B64" s="29"/>
      <x:c r="C64" s="29"/>
      <x:c r="D64" s="29"/>
      <x:c r="E64" s="29"/>
      <x:c r="F64" s="68"/>
      <x:c r="G64" s="29"/>
      <x:c r="H64" s="29"/>
      <x:c r="I64" s="29"/>
      <x:c r="J64" s="29"/>
      <x:c r="K64" s="29"/>
      <x:c r="L64" s="31"/>
      <x:c r="M64" s="31"/>
      <x:c r="N64" s="29"/>
      <x:c r="O64" s="73" t="str">
        <x:f>IF(A64="","",IF(OR(G64="",H64="",I64=""),"",IF(K64="Menor es mejor",IF(I64=0,1,MIN(2,H64/I64)),IF(H64=0,"",MIN(2,I64/H64)))))</x:f>
      </x:c>
      <x:c r="P64" s="65" t="str">
        <x:f>IF(A64="","",IF(N64="Completado","Completa",IF(N64="Cancelado","Cerrada",IF(OR(O64="",D64="",M64=""),"Falta",IF(AND(M64&lt;'CONFIGURACIÓN'!$D$12,O64&lt;'CONFIGURACIÓN'!$D$15),"Desviada",IF(O64&lt;'CONFIGURACIÓN'!$D$14,"En riesgo","Al día"))))))</x:f>
      </x:c>
      <x:c r="Q64" s="65" t="str">
        <x:f>IF(A64="","",IF(OR(COUNTIF($A$11:$A$100,A64)&gt;1,B64="",C64="",D64="",E64="",F64&lt;0,F64&gt;1,G64="",H64="",I64="",J64="",K64="",L64="",M64="",N64="",M64&lt;L64),"ERROR","CORRECTO"))</x:f>
      </x:c>
      <x:c r="R64" s="76" t="n">
        <x:f>IF(A64="",99999,IF(OR(P64="Completa",P64="Cerrada"),99999,IF(P64="Desviada",100,IF(P64="En riesgo",200,300))+ROW()/10000))</x:f>
        <x:v>99999</x:v>
      </x:c>
      <x:c r="S64" s="4"/>
      <x:c r="T64" s="4"/>
      <x:c r="U64" s="4"/>
      <x:c r="V64" s="4"/>
    </x:row>
    <x:row r="65">
      <x:c r="A65" s="29"/>
      <x:c r="B65" s="29"/>
      <x:c r="C65" s="29"/>
      <x:c r="D65" s="29"/>
      <x:c r="E65" s="29"/>
      <x:c r="F65" s="68"/>
      <x:c r="G65" s="29"/>
      <x:c r="H65" s="29"/>
      <x:c r="I65" s="29"/>
      <x:c r="J65" s="29"/>
      <x:c r="K65" s="29"/>
      <x:c r="L65" s="31"/>
      <x:c r="M65" s="31"/>
      <x:c r="N65" s="29"/>
      <x:c r="O65" s="73" t="str">
        <x:f>IF(A65="","",IF(OR(G65="",H65="",I65=""),"",IF(K65="Menor es mejor",IF(I65=0,1,MIN(2,H65/I65)),IF(H65=0,"",MIN(2,I65/H65)))))</x:f>
      </x:c>
      <x:c r="P65" s="65" t="str">
        <x:f>IF(A65="","",IF(N65="Completado","Completa",IF(N65="Cancelado","Cerrada",IF(OR(O65="",D65="",M65=""),"Falta",IF(AND(M65&lt;'CONFIGURACIÓN'!$D$12,O65&lt;'CONFIGURACIÓN'!$D$15),"Desviada",IF(O65&lt;'CONFIGURACIÓN'!$D$14,"En riesgo","Al día"))))))</x:f>
      </x:c>
      <x:c r="Q65" s="65" t="str">
        <x:f>IF(A65="","",IF(OR(COUNTIF($A$11:$A$100,A65)&gt;1,B65="",C65="",D65="",E65="",F65&lt;0,F65&gt;1,G65="",H65="",I65="",J65="",K65="",L65="",M65="",N65="",M65&lt;L65),"ERROR","CORRECTO"))</x:f>
      </x:c>
      <x:c r="R65" s="76" t="n">
        <x:f>IF(A65="",99999,IF(OR(P65="Completa",P65="Cerrada"),99999,IF(P65="Desviada",100,IF(P65="En riesgo",200,300))+ROW()/10000))</x:f>
        <x:v>99999</x:v>
      </x:c>
      <x:c r="S65" s="4"/>
      <x:c r="T65" s="4"/>
      <x:c r="U65" s="4"/>
      <x:c r="V65" s="4"/>
    </x:row>
    <x:row r="66">
      <x:c r="A66" s="29"/>
      <x:c r="B66" s="29"/>
      <x:c r="C66" s="29"/>
      <x:c r="D66" s="29"/>
      <x:c r="E66" s="29"/>
      <x:c r="F66" s="68"/>
      <x:c r="G66" s="29"/>
      <x:c r="H66" s="29"/>
      <x:c r="I66" s="29"/>
      <x:c r="J66" s="29"/>
      <x:c r="K66" s="29"/>
      <x:c r="L66" s="31"/>
      <x:c r="M66" s="31"/>
      <x:c r="N66" s="29"/>
      <x:c r="O66" s="73" t="str">
        <x:f>IF(A66="","",IF(OR(G66="",H66="",I66=""),"",IF(K66="Menor es mejor",IF(I66=0,1,MIN(2,H66/I66)),IF(H66=0,"",MIN(2,I66/H66)))))</x:f>
      </x:c>
      <x:c r="P66" s="65" t="str">
        <x:f>IF(A66="","",IF(N66="Completado","Completa",IF(N66="Cancelado","Cerrada",IF(OR(O66="",D66="",M66=""),"Falta",IF(AND(M66&lt;'CONFIGURACIÓN'!$D$12,O66&lt;'CONFIGURACIÓN'!$D$15),"Desviada",IF(O66&lt;'CONFIGURACIÓN'!$D$14,"En riesgo","Al día"))))))</x:f>
      </x:c>
      <x:c r="Q66" s="65" t="str">
        <x:f>IF(A66="","",IF(OR(COUNTIF($A$11:$A$100,A66)&gt;1,B66="",C66="",D66="",E66="",F66&lt;0,F66&gt;1,G66="",H66="",I66="",J66="",K66="",L66="",M66="",N66="",M66&lt;L66),"ERROR","CORRECTO"))</x:f>
      </x:c>
      <x:c r="R66" s="76" t="n">
        <x:f>IF(A66="",99999,IF(OR(P66="Completa",P66="Cerrada"),99999,IF(P66="Desviada",100,IF(P66="En riesgo",200,300))+ROW()/10000))</x:f>
        <x:v>99999</x:v>
      </x:c>
      <x:c r="S66" s="4"/>
      <x:c r="T66" s="4"/>
      <x:c r="U66" s="4"/>
      <x:c r="V66" s="4"/>
    </x:row>
    <x:row r="67">
      <x:c r="A67" s="29"/>
      <x:c r="B67" s="29"/>
      <x:c r="C67" s="29"/>
      <x:c r="D67" s="29"/>
      <x:c r="E67" s="29"/>
      <x:c r="F67" s="68"/>
      <x:c r="G67" s="29"/>
      <x:c r="H67" s="29"/>
      <x:c r="I67" s="29"/>
      <x:c r="J67" s="29"/>
      <x:c r="K67" s="29"/>
      <x:c r="L67" s="31"/>
      <x:c r="M67" s="31"/>
      <x:c r="N67" s="29"/>
      <x:c r="O67" s="73" t="str">
        <x:f>IF(A67="","",IF(OR(G67="",H67="",I67=""),"",IF(K67="Menor es mejor",IF(I67=0,1,MIN(2,H67/I67)),IF(H67=0,"",MIN(2,I67/H67)))))</x:f>
      </x:c>
      <x:c r="P67" s="65" t="str">
        <x:f>IF(A67="","",IF(N67="Completado","Completa",IF(N67="Cancelado","Cerrada",IF(OR(O67="",D67="",M67=""),"Falta",IF(AND(M67&lt;'CONFIGURACIÓN'!$D$12,O67&lt;'CONFIGURACIÓN'!$D$15),"Desviada",IF(O67&lt;'CONFIGURACIÓN'!$D$14,"En riesgo","Al día"))))))</x:f>
      </x:c>
      <x:c r="Q67" s="65" t="str">
        <x:f>IF(A67="","",IF(OR(COUNTIF($A$11:$A$100,A67)&gt;1,B67="",C67="",D67="",E67="",F67&lt;0,F67&gt;1,G67="",H67="",I67="",J67="",K67="",L67="",M67="",N67="",M67&lt;L67),"ERROR","CORRECTO"))</x:f>
      </x:c>
      <x:c r="R67" s="76" t="n">
        <x:f>IF(A67="",99999,IF(OR(P67="Completa",P67="Cerrada"),99999,IF(P67="Desviada",100,IF(P67="En riesgo",200,300))+ROW()/10000))</x:f>
        <x:v>99999</x:v>
      </x:c>
      <x:c r="S67" s="4"/>
      <x:c r="T67" s="4"/>
      <x:c r="U67" s="4"/>
      <x:c r="V67" s="4"/>
    </x:row>
    <x:row r="68">
      <x:c r="A68" s="29"/>
      <x:c r="B68" s="29"/>
      <x:c r="C68" s="29"/>
      <x:c r="D68" s="29"/>
      <x:c r="E68" s="29"/>
      <x:c r="F68" s="68"/>
      <x:c r="G68" s="29"/>
      <x:c r="H68" s="29"/>
      <x:c r="I68" s="29"/>
      <x:c r="J68" s="29"/>
      <x:c r="K68" s="29"/>
      <x:c r="L68" s="31"/>
      <x:c r="M68" s="31"/>
      <x:c r="N68" s="29"/>
      <x:c r="O68" s="73" t="str">
        <x:f>IF(A68="","",IF(OR(G68="",H68="",I68=""),"",IF(K68="Menor es mejor",IF(I68=0,1,MIN(2,H68/I68)),IF(H68=0,"",MIN(2,I68/H68)))))</x:f>
      </x:c>
      <x:c r="P68" s="65" t="str">
        <x:f>IF(A68="","",IF(N68="Completado","Completa",IF(N68="Cancelado","Cerrada",IF(OR(O68="",D68="",M68=""),"Falta",IF(AND(M68&lt;'CONFIGURACIÓN'!$D$12,O68&lt;'CONFIGURACIÓN'!$D$15),"Desviada",IF(O68&lt;'CONFIGURACIÓN'!$D$14,"En riesgo","Al día"))))))</x:f>
      </x:c>
      <x:c r="Q68" s="65" t="str">
        <x:f>IF(A68="","",IF(OR(COUNTIF($A$11:$A$100,A68)&gt;1,B68="",C68="",D68="",E68="",F68&lt;0,F68&gt;1,G68="",H68="",I68="",J68="",K68="",L68="",M68="",N68="",M68&lt;L68),"ERROR","CORRECTO"))</x:f>
      </x:c>
      <x:c r="R68" s="76" t="n">
        <x:f>IF(A68="",99999,IF(OR(P68="Completa",P68="Cerrada"),99999,IF(P68="Desviada",100,IF(P68="En riesgo",200,300))+ROW()/10000))</x:f>
        <x:v>99999</x:v>
      </x:c>
      <x:c r="S68" s="4"/>
      <x:c r="T68" s="4"/>
      <x:c r="U68" s="4"/>
      <x:c r="V68" s="4"/>
    </x:row>
    <x:row r="69">
      <x:c r="A69" s="29"/>
      <x:c r="B69" s="29"/>
      <x:c r="C69" s="29"/>
      <x:c r="D69" s="29"/>
      <x:c r="E69" s="29"/>
      <x:c r="F69" s="68"/>
      <x:c r="G69" s="29"/>
      <x:c r="H69" s="29"/>
      <x:c r="I69" s="29"/>
      <x:c r="J69" s="29"/>
      <x:c r="K69" s="29"/>
      <x:c r="L69" s="31"/>
      <x:c r="M69" s="31"/>
      <x:c r="N69" s="29"/>
      <x:c r="O69" s="73" t="str">
        <x:f>IF(A69="","",IF(OR(G69="",H69="",I69=""),"",IF(K69="Menor es mejor",IF(I69=0,1,MIN(2,H69/I69)),IF(H69=0,"",MIN(2,I69/H69)))))</x:f>
      </x:c>
      <x:c r="P69" s="65" t="str">
        <x:f>IF(A69="","",IF(N69="Completado","Completa",IF(N69="Cancelado","Cerrada",IF(OR(O69="",D69="",M69=""),"Falta",IF(AND(M69&lt;'CONFIGURACIÓN'!$D$12,O69&lt;'CONFIGURACIÓN'!$D$15),"Desviada",IF(O69&lt;'CONFIGURACIÓN'!$D$14,"En riesgo","Al día"))))))</x:f>
      </x:c>
      <x:c r="Q69" s="65" t="str">
        <x:f>IF(A69="","",IF(OR(COUNTIF($A$11:$A$100,A69)&gt;1,B69="",C69="",D69="",E69="",F69&lt;0,F69&gt;1,G69="",H69="",I69="",J69="",K69="",L69="",M69="",N69="",M69&lt;L69),"ERROR","CORRECTO"))</x:f>
      </x:c>
      <x:c r="R69" s="76" t="n">
        <x:f>IF(A69="",99999,IF(OR(P69="Completa",P69="Cerrada"),99999,IF(P69="Desviada",100,IF(P69="En riesgo",200,300))+ROW()/10000))</x:f>
        <x:v>99999</x:v>
      </x:c>
      <x:c r="S69" s="4"/>
      <x:c r="T69" s="4"/>
      <x:c r="U69" s="4"/>
      <x:c r="V69" s="4"/>
    </x:row>
    <x:row r="70">
      <x:c r="A70" s="29"/>
      <x:c r="B70" s="29"/>
      <x:c r="C70" s="29"/>
      <x:c r="D70" s="29"/>
      <x:c r="E70" s="29"/>
      <x:c r="F70" s="68"/>
      <x:c r="G70" s="29"/>
      <x:c r="H70" s="29"/>
      <x:c r="I70" s="29"/>
      <x:c r="J70" s="29"/>
      <x:c r="K70" s="29"/>
      <x:c r="L70" s="31"/>
      <x:c r="M70" s="31"/>
      <x:c r="N70" s="29"/>
      <x:c r="O70" s="73" t="str">
        <x:f>IF(A70="","",IF(OR(G70="",H70="",I70=""),"",IF(K70="Menor es mejor",IF(I70=0,1,MIN(2,H70/I70)),IF(H70=0,"",MIN(2,I70/H70)))))</x:f>
      </x:c>
      <x:c r="P70" s="65" t="str">
        <x:f>IF(A70="","",IF(N70="Completado","Completa",IF(N70="Cancelado","Cerrada",IF(OR(O70="",D70="",M70=""),"Falta",IF(AND(M70&lt;'CONFIGURACIÓN'!$D$12,O70&lt;'CONFIGURACIÓN'!$D$15),"Desviada",IF(O70&lt;'CONFIGURACIÓN'!$D$14,"En riesgo","Al día"))))))</x:f>
      </x:c>
      <x:c r="Q70" s="65" t="str">
        <x:f>IF(A70="","",IF(OR(COUNTIF($A$11:$A$100,A70)&gt;1,B70="",C70="",D70="",E70="",F70&lt;0,F70&gt;1,G70="",H70="",I70="",J70="",K70="",L70="",M70="",N70="",M70&lt;L70),"ERROR","CORRECTO"))</x:f>
      </x:c>
      <x:c r="R70" s="76" t="n">
        <x:f>IF(A70="",99999,IF(OR(P70="Completa",P70="Cerrada"),99999,IF(P70="Desviada",100,IF(P70="En riesgo",200,300))+ROW()/10000))</x:f>
        <x:v>99999</x:v>
      </x:c>
      <x:c r="S70" s="4"/>
      <x:c r="T70" s="4"/>
      <x:c r="U70" s="4"/>
      <x:c r="V70" s="4"/>
    </x:row>
    <x:row r="71">
      <x:c r="A71" s="29"/>
      <x:c r="B71" s="29"/>
      <x:c r="C71" s="29"/>
      <x:c r="D71" s="29"/>
      <x:c r="E71" s="29"/>
      <x:c r="F71" s="68"/>
      <x:c r="G71" s="29"/>
      <x:c r="H71" s="29"/>
      <x:c r="I71" s="29"/>
      <x:c r="J71" s="29"/>
      <x:c r="K71" s="29"/>
      <x:c r="L71" s="31"/>
      <x:c r="M71" s="31"/>
      <x:c r="N71" s="29"/>
      <x:c r="O71" s="73" t="str">
        <x:f>IF(A71="","",IF(OR(G71="",H71="",I71=""),"",IF(K71="Menor es mejor",IF(I71=0,1,MIN(2,H71/I71)),IF(H71=0,"",MIN(2,I71/H71)))))</x:f>
      </x:c>
      <x:c r="P71" s="65" t="str">
        <x:f>IF(A71="","",IF(N71="Completado","Completa",IF(N71="Cancelado","Cerrada",IF(OR(O71="",D71="",M71=""),"Falta",IF(AND(M71&lt;'CONFIGURACIÓN'!$D$12,O71&lt;'CONFIGURACIÓN'!$D$15),"Desviada",IF(O71&lt;'CONFIGURACIÓN'!$D$14,"En riesgo","Al día"))))))</x:f>
      </x:c>
      <x:c r="Q71" s="65" t="str">
        <x:f>IF(A71="","",IF(OR(COUNTIF($A$11:$A$100,A71)&gt;1,B71="",C71="",D71="",E71="",F71&lt;0,F71&gt;1,G71="",H71="",I71="",J71="",K71="",L71="",M71="",N71="",M71&lt;L71),"ERROR","CORRECTO"))</x:f>
      </x:c>
      <x:c r="R71" s="76" t="n">
        <x:f>IF(A71="",99999,IF(OR(P71="Completa",P71="Cerrada"),99999,IF(P71="Desviada",100,IF(P71="En riesgo",200,300))+ROW()/10000))</x:f>
        <x:v>99999</x:v>
      </x:c>
      <x:c r="S71" s="4"/>
      <x:c r="T71" s="4"/>
      <x:c r="U71" s="4"/>
      <x:c r="V71" s="4"/>
    </x:row>
    <x:row r="72">
      <x:c r="A72" s="29"/>
      <x:c r="B72" s="29"/>
      <x:c r="C72" s="29"/>
      <x:c r="D72" s="29"/>
      <x:c r="E72" s="29"/>
      <x:c r="F72" s="68"/>
      <x:c r="G72" s="29"/>
      <x:c r="H72" s="29"/>
      <x:c r="I72" s="29"/>
      <x:c r="J72" s="29"/>
      <x:c r="K72" s="29"/>
      <x:c r="L72" s="31"/>
      <x:c r="M72" s="31"/>
      <x:c r="N72" s="29"/>
      <x:c r="O72" s="73" t="str">
        <x:f>IF(A72="","",IF(OR(G72="",H72="",I72=""),"",IF(K72="Menor es mejor",IF(I72=0,1,MIN(2,H72/I72)),IF(H72=0,"",MIN(2,I72/H72)))))</x:f>
      </x:c>
      <x:c r="P72" s="65" t="str">
        <x:f>IF(A72="","",IF(N72="Completado","Completa",IF(N72="Cancelado","Cerrada",IF(OR(O72="",D72="",M72=""),"Falta",IF(AND(M72&lt;'CONFIGURACIÓN'!$D$12,O72&lt;'CONFIGURACIÓN'!$D$15),"Desviada",IF(O72&lt;'CONFIGURACIÓN'!$D$14,"En riesgo","Al día"))))))</x:f>
      </x:c>
      <x:c r="Q72" s="65" t="str">
        <x:f>IF(A72="","",IF(OR(COUNTIF($A$11:$A$100,A72)&gt;1,B72="",C72="",D72="",E72="",F72&lt;0,F72&gt;1,G72="",H72="",I72="",J72="",K72="",L72="",M72="",N72="",M72&lt;L72),"ERROR","CORRECTO"))</x:f>
      </x:c>
      <x:c r="R72" s="76" t="n">
        <x:f>IF(A72="",99999,IF(OR(P72="Completa",P72="Cerrada"),99999,IF(P72="Desviada",100,IF(P72="En riesgo",200,300))+ROW()/10000))</x:f>
        <x:v>99999</x:v>
      </x:c>
      <x:c r="S72" s="4"/>
      <x:c r="T72" s="4"/>
      <x:c r="U72" s="4"/>
      <x:c r="V72" s="4"/>
    </x:row>
    <x:row r="73">
      <x:c r="A73" s="29"/>
      <x:c r="B73" s="29"/>
      <x:c r="C73" s="29"/>
      <x:c r="D73" s="29"/>
      <x:c r="E73" s="29"/>
      <x:c r="F73" s="68"/>
      <x:c r="G73" s="29"/>
      <x:c r="H73" s="29"/>
      <x:c r="I73" s="29"/>
      <x:c r="J73" s="29"/>
      <x:c r="K73" s="29"/>
      <x:c r="L73" s="31"/>
      <x:c r="M73" s="31"/>
      <x:c r="N73" s="29"/>
      <x:c r="O73" s="73" t="str">
        <x:f>IF(A73="","",IF(OR(G73="",H73="",I73=""),"",IF(K73="Menor es mejor",IF(I73=0,1,MIN(2,H73/I73)),IF(H73=0,"",MIN(2,I73/H73)))))</x:f>
      </x:c>
      <x:c r="P73" s="65" t="str">
        <x:f>IF(A73="","",IF(N73="Completado","Completa",IF(N73="Cancelado","Cerrada",IF(OR(O73="",D73="",M73=""),"Falta",IF(AND(M73&lt;'CONFIGURACIÓN'!$D$12,O73&lt;'CONFIGURACIÓN'!$D$15),"Desviada",IF(O73&lt;'CONFIGURACIÓN'!$D$14,"En riesgo","Al día"))))))</x:f>
      </x:c>
      <x:c r="Q73" s="65" t="str">
        <x:f>IF(A73="","",IF(OR(COUNTIF($A$11:$A$100,A73)&gt;1,B73="",C73="",D73="",E73="",F73&lt;0,F73&gt;1,G73="",H73="",I73="",J73="",K73="",L73="",M73="",N73="",M73&lt;L73),"ERROR","CORRECTO"))</x:f>
      </x:c>
      <x:c r="R73" s="76" t="n">
        <x:f>IF(A73="",99999,IF(OR(P73="Completa",P73="Cerrada"),99999,IF(P73="Desviada",100,IF(P73="En riesgo",200,300))+ROW()/10000))</x:f>
        <x:v>99999</x:v>
      </x:c>
      <x:c r="S73" s="4"/>
      <x:c r="T73" s="4"/>
      <x:c r="U73" s="4"/>
      <x:c r="V73" s="4"/>
    </x:row>
    <x:row r="74">
      <x:c r="A74" s="29"/>
      <x:c r="B74" s="29"/>
      <x:c r="C74" s="29"/>
      <x:c r="D74" s="29"/>
      <x:c r="E74" s="29"/>
      <x:c r="F74" s="68"/>
      <x:c r="G74" s="29"/>
      <x:c r="H74" s="29"/>
      <x:c r="I74" s="29"/>
      <x:c r="J74" s="29"/>
      <x:c r="K74" s="29"/>
      <x:c r="L74" s="31"/>
      <x:c r="M74" s="31"/>
      <x:c r="N74" s="29"/>
      <x:c r="O74" s="73" t="str">
        <x:f>IF(A74="","",IF(OR(G74="",H74="",I74=""),"",IF(K74="Menor es mejor",IF(I74=0,1,MIN(2,H74/I74)),IF(H74=0,"",MIN(2,I74/H74)))))</x:f>
      </x:c>
      <x:c r="P74" s="65" t="str">
        <x:f>IF(A74="","",IF(N74="Completado","Completa",IF(N74="Cancelado","Cerrada",IF(OR(O74="",D74="",M74=""),"Falta",IF(AND(M74&lt;'CONFIGURACIÓN'!$D$12,O74&lt;'CONFIGURACIÓN'!$D$15),"Desviada",IF(O74&lt;'CONFIGURACIÓN'!$D$14,"En riesgo","Al día"))))))</x:f>
      </x:c>
      <x:c r="Q74" s="65" t="str">
        <x:f>IF(A74="","",IF(OR(COUNTIF($A$11:$A$100,A74)&gt;1,B74="",C74="",D74="",E74="",F74&lt;0,F74&gt;1,G74="",H74="",I74="",J74="",K74="",L74="",M74="",N74="",M74&lt;L74),"ERROR","CORRECTO"))</x:f>
      </x:c>
      <x:c r="R74" s="76" t="n">
        <x:f>IF(A74="",99999,IF(OR(P74="Completa",P74="Cerrada"),99999,IF(P74="Desviada",100,IF(P74="En riesgo",200,300))+ROW()/10000))</x:f>
        <x:v>99999</x:v>
      </x:c>
      <x:c r="S74" s="4"/>
      <x:c r="T74" s="4"/>
      <x:c r="U74" s="4"/>
      <x:c r="V74" s="4"/>
    </x:row>
    <x:row r="75">
      <x:c r="A75" s="29"/>
      <x:c r="B75" s="29"/>
      <x:c r="C75" s="29"/>
      <x:c r="D75" s="29"/>
      <x:c r="E75" s="29"/>
      <x:c r="F75" s="68"/>
      <x:c r="G75" s="29"/>
      <x:c r="H75" s="29"/>
      <x:c r="I75" s="29"/>
      <x:c r="J75" s="29"/>
      <x:c r="K75" s="29"/>
      <x:c r="L75" s="31"/>
      <x:c r="M75" s="31"/>
      <x:c r="N75" s="29"/>
      <x:c r="O75" s="73" t="str">
        <x:f>IF(A75="","",IF(OR(G75="",H75="",I75=""),"",IF(K75="Menor es mejor",IF(I75=0,1,MIN(2,H75/I75)),IF(H75=0,"",MIN(2,I75/H75)))))</x:f>
      </x:c>
      <x:c r="P75" s="65" t="str">
        <x:f>IF(A75="","",IF(N75="Completado","Completa",IF(N75="Cancelado","Cerrada",IF(OR(O75="",D75="",M75=""),"Falta",IF(AND(M75&lt;'CONFIGURACIÓN'!$D$12,O75&lt;'CONFIGURACIÓN'!$D$15),"Desviada",IF(O75&lt;'CONFIGURACIÓN'!$D$14,"En riesgo","Al día"))))))</x:f>
      </x:c>
      <x:c r="Q75" s="65" t="str">
        <x:f>IF(A75="","",IF(OR(COUNTIF($A$11:$A$100,A75)&gt;1,B75="",C75="",D75="",E75="",F75&lt;0,F75&gt;1,G75="",H75="",I75="",J75="",K75="",L75="",M75="",N75="",M75&lt;L75),"ERROR","CORRECTO"))</x:f>
      </x:c>
      <x:c r="R75" s="76" t="n">
        <x:f>IF(A75="",99999,IF(OR(P75="Completa",P75="Cerrada"),99999,IF(P75="Desviada",100,IF(P75="En riesgo",200,300))+ROW()/10000))</x:f>
        <x:v>99999</x:v>
      </x:c>
      <x:c r="S75" s="4"/>
      <x:c r="T75" s="4"/>
      <x:c r="U75" s="4"/>
      <x:c r="V75" s="4"/>
    </x:row>
    <x:row r="76">
      <x:c r="A76" s="29"/>
      <x:c r="B76" s="29"/>
      <x:c r="C76" s="29"/>
      <x:c r="D76" s="29"/>
      <x:c r="E76" s="29"/>
      <x:c r="F76" s="68"/>
      <x:c r="G76" s="29"/>
      <x:c r="H76" s="29"/>
      <x:c r="I76" s="29"/>
      <x:c r="J76" s="29"/>
      <x:c r="K76" s="29"/>
      <x:c r="L76" s="31"/>
      <x:c r="M76" s="31"/>
      <x:c r="N76" s="29"/>
      <x:c r="O76" s="73" t="str">
        <x:f>IF(A76="","",IF(OR(G76="",H76="",I76=""),"",IF(K76="Menor es mejor",IF(I76=0,1,MIN(2,H76/I76)),IF(H76=0,"",MIN(2,I76/H76)))))</x:f>
      </x:c>
      <x:c r="P76" s="65" t="str">
        <x:f>IF(A76="","",IF(N76="Completado","Completa",IF(N76="Cancelado","Cerrada",IF(OR(O76="",D76="",M76=""),"Falta",IF(AND(M76&lt;'CONFIGURACIÓN'!$D$12,O76&lt;'CONFIGURACIÓN'!$D$15),"Desviada",IF(O76&lt;'CONFIGURACIÓN'!$D$14,"En riesgo","Al día"))))))</x:f>
      </x:c>
      <x:c r="Q76" s="65" t="str">
        <x:f>IF(A76="","",IF(OR(COUNTIF($A$11:$A$100,A76)&gt;1,B76="",C76="",D76="",E76="",F76&lt;0,F76&gt;1,G76="",H76="",I76="",J76="",K76="",L76="",M76="",N76="",M76&lt;L76),"ERROR","CORRECTO"))</x:f>
      </x:c>
      <x:c r="R76" s="76" t="n">
        <x:f>IF(A76="",99999,IF(OR(P76="Completa",P76="Cerrada"),99999,IF(P76="Desviada",100,IF(P76="En riesgo",200,300))+ROW()/10000))</x:f>
        <x:v>99999</x:v>
      </x:c>
      <x:c r="S76" s="4"/>
      <x:c r="T76" s="4"/>
      <x:c r="U76" s="4"/>
      <x:c r="V76" s="4"/>
    </x:row>
    <x:row r="77">
      <x:c r="A77" s="29"/>
      <x:c r="B77" s="29"/>
      <x:c r="C77" s="29"/>
      <x:c r="D77" s="29"/>
      <x:c r="E77" s="29"/>
      <x:c r="F77" s="68"/>
      <x:c r="G77" s="29"/>
      <x:c r="H77" s="29"/>
      <x:c r="I77" s="29"/>
      <x:c r="J77" s="29"/>
      <x:c r="K77" s="29"/>
      <x:c r="L77" s="31"/>
      <x:c r="M77" s="31"/>
      <x:c r="N77" s="29"/>
      <x:c r="O77" s="73" t="str">
        <x:f>IF(A77="","",IF(OR(G77="",H77="",I77=""),"",IF(K77="Menor es mejor",IF(I77=0,1,MIN(2,H77/I77)),IF(H77=0,"",MIN(2,I77/H77)))))</x:f>
      </x:c>
      <x:c r="P77" s="65" t="str">
        <x:f>IF(A77="","",IF(N77="Completado","Completa",IF(N77="Cancelado","Cerrada",IF(OR(O77="",D77="",M77=""),"Falta",IF(AND(M77&lt;'CONFIGURACIÓN'!$D$12,O77&lt;'CONFIGURACIÓN'!$D$15),"Desviada",IF(O77&lt;'CONFIGURACIÓN'!$D$14,"En riesgo","Al día"))))))</x:f>
      </x:c>
      <x:c r="Q77" s="65" t="str">
        <x:f>IF(A77="","",IF(OR(COUNTIF($A$11:$A$100,A77)&gt;1,B77="",C77="",D77="",E77="",F77&lt;0,F77&gt;1,G77="",H77="",I77="",J77="",K77="",L77="",M77="",N77="",M77&lt;L77),"ERROR","CORRECTO"))</x:f>
      </x:c>
      <x:c r="R77" s="76" t="n">
        <x:f>IF(A77="",99999,IF(OR(P77="Completa",P77="Cerrada"),99999,IF(P77="Desviada",100,IF(P77="En riesgo",200,300))+ROW()/10000))</x:f>
        <x:v>99999</x:v>
      </x:c>
      <x:c r="S77" s="4"/>
      <x:c r="T77" s="4"/>
      <x:c r="U77" s="4"/>
      <x:c r="V77" s="4"/>
    </x:row>
    <x:row r="78">
      <x:c r="A78" s="29"/>
      <x:c r="B78" s="29"/>
      <x:c r="C78" s="29"/>
      <x:c r="D78" s="29"/>
      <x:c r="E78" s="29"/>
      <x:c r="F78" s="68"/>
      <x:c r="G78" s="29"/>
      <x:c r="H78" s="29"/>
      <x:c r="I78" s="29"/>
      <x:c r="J78" s="29"/>
      <x:c r="K78" s="29"/>
      <x:c r="L78" s="31"/>
      <x:c r="M78" s="31"/>
      <x:c r="N78" s="29"/>
      <x:c r="O78" s="73" t="str">
        <x:f>IF(A78="","",IF(OR(G78="",H78="",I78=""),"",IF(K78="Menor es mejor",IF(I78=0,1,MIN(2,H78/I78)),IF(H78=0,"",MIN(2,I78/H78)))))</x:f>
      </x:c>
      <x:c r="P78" s="65" t="str">
        <x:f>IF(A78="","",IF(N78="Completado","Completa",IF(N78="Cancelado","Cerrada",IF(OR(O78="",D78="",M78=""),"Falta",IF(AND(M78&lt;'CONFIGURACIÓN'!$D$12,O78&lt;'CONFIGURACIÓN'!$D$15),"Desviada",IF(O78&lt;'CONFIGURACIÓN'!$D$14,"En riesgo","Al día"))))))</x:f>
      </x:c>
      <x:c r="Q78" s="65" t="str">
        <x:f>IF(A78="","",IF(OR(COUNTIF($A$11:$A$100,A78)&gt;1,B78="",C78="",D78="",E78="",F78&lt;0,F78&gt;1,G78="",H78="",I78="",J78="",K78="",L78="",M78="",N78="",M78&lt;L78),"ERROR","CORRECTO"))</x:f>
      </x:c>
      <x:c r="R78" s="76" t="n">
        <x:f>IF(A78="",99999,IF(OR(P78="Completa",P78="Cerrada"),99999,IF(P78="Desviada",100,IF(P78="En riesgo",200,300))+ROW()/10000))</x:f>
        <x:v>99999</x:v>
      </x:c>
      <x:c r="S78" s="4"/>
      <x:c r="T78" s="4"/>
      <x:c r="U78" s="4"/>
      <x:c r="V78" s="4"/>
    </x:row>
    <x:row r="79">
      <x:c r="A79" s="29"/>
      <x:c r="B79" s="29"/>
      <x:c r="C79" s="29"/>
      <x:c r="D79" s="29"/>
      <x:c r="E79" s="29"/>
      <x:c r="F79" s="68"/>
      <x:c r="G79" s="29"/>
      <x:c r="H79" s="29"/>
      <x:c r="I79" s="29"/>
      <x:c r="J79" s="29"/>
      <x:c r="K79" s="29"/>
      <x:c r="L79" s="31"/>
      <x:c r="M79" s="31"/>
      <x:c r="N79" s="29"/>
      <x:c r="O79" s="73" t="str">
        <x:f>IF(A79="","",IF(OR(G79="",H79="",I79=""),"",IF(K79="Menor es mejor",IF(I79=0,1,MIN(2,H79/I79)),IF(H79=0,"",MIN(2,I79/H79)))))</x:f>
      </x:c>
      <x:c r="P79" s="65" t="str">
        <x:f>IF(A79="","",IF(N79="Completado","Completa",IF(N79="Cancelado","Cerrada",IF(OR(O79="",D79="",M79=""),"Falta",IF(AND(M79&lt;'CONFIGURACIÓN'!$D$12,O79&lt;'CONFIGURACIÓN'!$D$15),"Desviada",IF(O79&lt;'CONFIGURACIÓN'!$D$14,"En riesgo","Al día"))))))</x:f>
      </x:c>
      <x:c r="Q79" s="65" t="str">
        <x:f>IF(A79="","",IF(OR(COUNTIF($A$11:$A$100,A79)&gt;1,B79="",C79="",D79="",E79="",F79&lt;0,F79&gt;1,G79="",H79="",I79="",J79="",K79="",L79="",M79="",N79="",M79&lt;L79),"ERROR","CORRECTO"))</x:f>
      </x:c>
      <x:c r="R79" s="76" t="n">
        <x:f>IF(A79="",99999,IF(OR(P79="Completa",P79="Cerrada"),99999,IF(P79="Desviada",100,IF(P79="En riesgo",200,300))+ROW()/10000))</x:f>
        <x:v>99999</x:v>
      </x:c>
      <x:c r="S79" s="4"/>
      <x:c r="T79" s="4"/>
      <x:c r="U79" s="4"/>
      <x:c r="V79" s="4"/>
    </x:row>
    <x:row r="80">
      <x:c r="A80" s="29"/>
      <x:c r="B80" s="29"/>
      <x:c r="C80" s="29"/>
      <x:c r="D80" s="29"/>
      <x:c r="E80" s="29"/>
      <x:c r="F80" s="68"/>
      <x:c r="G80" s="29"/>
      <x:c r="H80" s="29"/>
      <x:c r="I80" s="29"/>
      <x:c r="J80" s="29"/>
      <x:c r="K80" s="29"/>
      <x:c r="L80" s="31"/>
      <x:c r="M80" s="31"/>
      <x:c r="N80" s="29"/>
      <x:c r="O80" s="73" t="str">
        <x:f>IF(A80="","",IF(OR(G80="",H80="",I80=""),"",IF(K80="Menor es mejor",IF(I80=0,1,MIN(2,H80/I80)),IF(H80=0,"",MIN(2,I80/H80)))))</x:f>
      </x:c>
      <x:c r="P80" s="65" t="str">
        <x:f>IF(A80="","",IF(N80="Completado","Completa",IF(N80="Cancelado","Cerrada",IF(OR(O80="",D80="",M80=""),"Falta",IF(AND(M80&lt;'CONFIGURACIÓN'!$D$12,O80&lt;'CONFIGURACIÓN'!$D$15),"Desviada",IF(O80&lt;'CONFIGURACIÓN'!$D$14,"En riesgo","Al día"))))))</x:f>
      </x:c>
      <x:c r="Q80" s="65" t="str">
        <x:f>IF(A80="","",IF(OR(COUNTIF($A$11:$A$100,A80)&gt;1,B80="",C80="",D80="",E80="",F80&lt;0,F80&gt;1,G80="",H80="",I80="",J80="",K80="",L80="",M80="",N80="",M80&lt;L80),"ERROR","CORRECTO"))</x:f>
      </x:c>
      <x:c r="R80" s="76" t="n">
        <x:f>IF(A80="",99999,IF(OR(P80="Completa",P80="Cerrada"),99999,IF(P80="Desviada",100,IF(P80="En riesgo",200,300))+ROW()/10000))</x:f>
        <x:v>99999</x:v>
      </x:c>
      <x:c r="S80" s="4"/>
      <x:c r="T80" s="4"/>
      <x:c r="U80" s="4"/>
      <x:c r="V80" s="4"/>
    </x:row>
    <x:row r="81">
      <x:c r="A81" s="29"/>
      <x:c r="B81" s="29"/>
      <x:c r="C81" s="29"/>
      <x:c r="D81" s="29"/>
      <x:c r="E81" s="29"/>
      <x:c r="F81" s="68"/>
      <x:c r="G81" s="29"/>
      <x:c r="H81" s="29"/>
      <x:c r="I81" s="29"/>
      <x:c r="J81" s="29"/>
      <x:c r="K81" s="29"/>
      <x:c r="L81" s="31"/>
      <x:c r="M81" s="31"/>
      <x:c r="N81" s="29"/>
      <x:c r="O81" s="73" t="str">
        <x:f>IF(A81="","",IF(OR(G81="",H81="",I81=""),"",IF(K81="Menor es mejor",IF(I81=0,1,MIN(2,H81/I81)),IF(H81=0,"",MIN(2,I81/H81)))))</x:f>
      </x:c>
      <x:c r="P81" s="65" t="str">
        <x:f>IF(A81="","",IF(N81="Completado","Completa",IF(N81="Cancelado","Cerrada",IF(OR(O81="",D81="",M81=""),"Falta",IF(AND(M81&lt;'CONFIGURACIÓN'!$D$12,O81&lt;'CONFIGURACIÓN'!$D$15),"Desviada",IF(O81&lt;'CONFIGURACIÓN'!$D$14,"En riesgo","Al día"))))))</x:f>
      </x:c>
      <x:c r="Q81" s="65" t="str">
        <x:f>IF(A81="","",IF(OR(COUNTIF($A$11:$A$100,A81)&gt;1,B81="",C81="",D81="",E81="",F81&lt;0,F81&gt;1,G81="",H81="",I81="",J81="",K81="",L81="",M81="",N81="",M81&lt;L81),"ERROR","CORRECTO"))</x:f>
      </x:c>
      <x:c r="R81" s="76" t="n">
        <x:f>IF(A81="",99999,IF(OR(P81="Completa",P81="Cerrada"),99999,IF(P81="Desviada",100,IF(P81="En riesgo",200,300))+ROW()/10000))</x:f>
        <x:v>99999</x:v>
      </x:c>
      <x:c r="S81" s="4"/>
      <x:c r="T81" s="4"/>
      <x:c r="U81" s="4"/>
      <x:c r="V81" s="4"/>
    </x:row>
    <x:row r="82">
      <x:c r="A82" s="29"/>
      <x:c r="B82" s="29"/>
      <x:c r="C82" s="29"/>
      <x:c r="D82" s="29"/>
      <x:c r="E82" s="29"/>
      <x:c r="F82" s="68"/>
      <x:c r="G82" s="29"/>
      <x:c r="H82" s="29"/>
      <x:c r="I82" s="29"/>
      <x:c r="J82" s="29"/>
      <x:c r="K82" s="29"/>
      <x:c r="L82" s="31"/>
      <x:c r="M82" s="31"/>
      <x:c r="N82" s="29"/>
      <x:c r="O82" s="73" t="str">
        <x:f>IF(A82="","",IF(OR(G82="",H82="",I82=""),"",IF(K82="Menor es mejor",IF(I82=0,1,MIN(2,H82/I82)),IF(H82=0,"",MIN(2,I82/H82)))))</x:f>
      </x:c>
      <x:c r="P82" s="65" t="str">
        <x:f>IF(A82="","",IF(N82="Completado","Completa",IF(N82="Cancelado","Cerrada",IF(OR(O82="",D82="",M82=""),"Falta",IF(AND(M82&lt;'CONFIGURACIÓN'!$D$12,O82&lt;'CONFIGURACIÓN'!$D$15),"Desviada",IF(O82&lt;'CONFIGURACIÓN'!$D$14,"En riesgo","Al día"))))))</x:f>
      </x:c>
      <x:c r="Q82" s="65" t="str">
        <x:f>IF(A82="","",IF(OR(COUNTIF($A$11:$A$100,A82)&gt;1,B82="",C82="",D82="",E82="",F82&lt;0,F82&gt;1,G82="",H82="",I82="",J82="",K82="",L82="",M82="",N82="",M82&lt;L82),"ERROR","CORRECTO"))</x:f>
      </x:c>
      <x:c r="R82" s="76" t="n">
        <x:f>IF(A82="",99999,IF(OR(P82="Completa",P82="Cerrada"),99999,IF(P82="Desviada",100,IF(P82="En riesgo",200,300))+ROW()/10000))</x:f>
        <x:v>99999</x:v>
      </x:c>
      <x:c r="S82" s="4"/>
      <x:c r="T82" s="4"/>
      <x:c r="U82" s="4"/>
      <x:c r="V82" s="4"/>
    </x:row>
    <x:row r="83">
      <x:c r="A83" s="29"/>
      <x:c r="B83" s="29"/>
      <x:c r="C83" s="29"/>
      <x:c r="D83" s="29"/>
      <x:c r="E83" s="29"/>
      <x:c r="F83" s="68"/>
      <x:c r="G83" s="29"/>
      <x:c r="H83" s="29"/>
      <x:c r="I83" s="29"/>
      <x:c r="J83" s="29"/>
      <x:c r="K83" s="29"/>
      <x:c r="L83" s="31"/>
      <x:c r="M83" s="31"/>
      <x:c r="N83" s="29"/>
      <x:c r="O83" s="73" t="str">
        <x:f>IF(A83="","",IF(OR(G83="",H83="",I83=""),"",IF(K83="Menor es mejor",IF(I83=0,1,MIN(2,H83/I83)),IF(H83=0,"",MIN(2,I83/H83)))))</x:f>
      </x:c>
      <x:c r="P83" s="65" t="str">
        <x:f>IF(A83="","",IF(N83="Completado","Completa",IF(N83="Cancelado","Cerrada",IF(OR(O83="",D83="",M83=""),"Falta",IF(AND(M83&lt;'CONFIGURACIÓN'!$D$12,O83&lt;'CONFIGURACIÓN'!$D$15),"Desviada",IF(O83&lt;'CONFIGURACIÓN'!$D$14,"En riesgo","Al día"))))))</x:f>
      </x:c>
      <x:c r="Q83" s="65" t="str">
        <x:f>IF(A83="","",IF(OR(COUNTIF($A$11:$A$100,A83)&gt;1,B83="",C83="",D83="",E83="",F83&lt;0,F83&gt;1,G83="",H83="",I83="",J83="",K83="",L83="",M83="",N83="",M83&lt;L83),"ERROR","CORRECTO"))</x:f>
      </x:c>
      <x:c r="R83" s="76" t="n">
        <x:f>IF(A83="",99999,IF(OR(P83="Completa",P83="Cerrada"),99999,IF(P83="Desviada",100,IF(P83="En riesgo",200,300))+ROW()/10000))</x:f>
        <x:v>99999</x:v>
      </x:c>
      <x:c r="S83" s="4"/>
      <x:c r="T83" s="4"/>
      <x:c r="U83" s="4"/>
      <x:c r="V83" s="4"/>
    </x:row>
    <x:row r="84">
      <x:c r="A84" s="29"/>
      <x:c r="B84" s="29"/>
      <x:c r="C84" s="29"/>
      <x:c r="D84" s="29"/>
      <x:c r="E84" s="29"/>
      <x:c r="F84" s="68"/>
      <x:c r="G84" s="29"/>
      <x:c r="H84" s="29"/>
      <x:c r="I84" s="29"/>
      <x:c r="J84" s="29"/>
      <x:c r="K84" s="29"/>
      <x:c r="L84" s="31"/>
      <x:c r="M84" s="31"/>
      <x:c r="N84" s="29"/>
      <x:c r="O84" s="73" t="str">
        <x:f>IF(A84="","",IF(OR(G84="",H84="",I84=""),"",IF(K84="Menor es mejor",IF(I84=0,1,MIN(2,H84/I84)),IF(H84=0,"",MIN(2,I84/H84)))))</x:f>
      </x:c>
      <x:c r="P84" s="65" t="str">
        <x:f>IF(A84="","",IF(N84="Completado","Completa",IF(N84="Cancelado","Cerrada",IF(OR(O84="",D84="",M84=""),"Falta",IF(AND(M84&lt;'CONFIGURACIÓN'!$D$12,O84&lt;'CONFIGURACIÓN'!$D$15),"Desviada",IF(O84&lt;'CONFIGURACIÓN'!$D$14,"En riesgo","Al día"))))))</x:f>
      </x:c>
      <x:c r="Q84" s="65" t="str">
        <x:f>IF(A84="","",IF(OR(COUNTIF($A$11:$A$100,A84)&gt;1,B84="",C84="",D84="",E84="",F84&lt;0,F84&gt;1,G84="",H84="",I84="",J84="",K84="",L84="",M84="",N84="",M84&lt;L84),"ERROR","CORRECTO"))</x:f>
      </x:c>
      <x:c r="R84" s="76" t="n">
        <x:f>IF(A84="",99999,IF(OR(P84="Completa",P84="Cerrada"),99999,IF(P84="Desviada",100,IF(P84="En riesgo",200,300))+ROW()/10000))</x:f>
        <x:v>99999</x:v>
      </x:c>
      <x:c r="S84" s="4"/>
      <x:c r="T84" s="4"/>
      <x:c r="U84" s="4"/>
      <x:c r="V84" s="4"/>
    </x:row>
    <x:row r="85">
      <x:c r="A85" s="29"/>
      <x:c r="B85" s="29"/>
      <x:c r="C85" s="29"/>
      <x:c r="D85" s="29"/>
      <x:c r="E85" s="29"/>
      <x:c r="F85" s="68"/>
      <x:c r="G85" s="29"/>
      <x:c r="H85" s="29"/>
      <x:c r="I85" s="29"/>
      <x:c r="J85" s="29"/>
      <x:c r="K85" s="29"/>
      <x:c r="L85" s="31"/>
      <x:c r="M85" s="31"/>
      <x:c r="N85" s="29"/>
      <x:c r="O85" s="73" t="str">
        <x:f>IF(A85="","",IF(OR(G85="",H85="",I85=""),"",IF(K85="Menor es mejor",IF(I85=0,1,MIN(2,H85/I85)),IF(H85=0,"",MIN(2,I85/H85)))))</x:f>
      </x:c>
      <x:c r="P85" s="65" t="str">
        <x:f>IF(A85="","",IF(N85="Completado","Completa",IF(N85="Cancelado","Cerrada",IF(OR(O85="",D85="",M85=""),"Falta",IF(AND(M85&lt;'CONFIGURACIÓN'!$D$12,O85&lt;'CONFIGURACIÓN'!$D$15),"Desviada",IF(O85&lt;'CONFIGURACIÓN'!$D$14,"En riesgo","Al día"))))))</x:f>
      </x:c>
      <x:c r="Q85" s="65" t="str">
        <x:f>IF(A85="","",IF(OR(COUNTIF($A$11:$A$100,A85)&gt;1,B85="",C85="",D85="",E85="",F85&lt;0,F85&gt;1,G85="",H85="",I85="",J85="",K85="",L85="",M85="",N85="",M85&lt;L85),"ERROR","CORRECTO"))</x:f>
      </x:c>
      <x:c r="R85" s="76" t="n">
        <x:f>IF(A85="",99999,IF(OR(P85="Completa",P85="Cerrada"),99999,IF(P85="Desviada",100,IF(P85="En riesgo",200,300))+ROW()/10000))</x:f>
        <x:v>99999</x:v>
      </x:c>
      <x:c r="S85" s="4"/>
      <x:c r="T85" s="4"/>
      <x:c r="U85" s="4"/>
      <x:c r="V85" s="4"/>
    </x:row>
    <x:row r="86">
      <x:c r="A86" s="29"/>
      <x:c r="B86" s="29"/>
      <x:c r="C86" s="29"/>
      <x:c r="D86" s="29"/>
      <x:c r="E86" s="29"/>
      <x:c r="F86" s="68"/>
      <x:c r="G86" s="29"/>
      <x:c r="H86" s="29"/>
      <x:c r="I86" s="29"/>
      <x:c r="J86" s="29"/>
      <x:c r="K86" s="29"/>
      <x:c r="L86" s="31"/>
      <x:c r="M86" s="31"/>
      <x:c r="N86" s="29"/>
      <x:c r="O86" s="73" t="str">
        <x:f>IF(A86="","",IF(OR(G86="",H86="",I86=""),"",IF(K86="Menor es mejor",IF(I86=0,1,MIN(2,H86/I86)),IF(H86=0,"",MIN(2,I86/H86)))))</x:f>
      </x:c>
      <x:c r="P86" s="65" t="str">
        <x:f>IF(A86="","",IF(N86="Completado","Completa",IF(N86="Cancelado","Cerrada",IF(OR(O86="",D86="",M86=""),"Falta",IF(AND(M86&lt;'CONFIGURACIÓN'!$D$12,O86&lt;'CONFIGURACIÓN'!$D$15),"Desviada",IF(O86&lt;'CONFIGURACIÓN'!$D$14,"En riesgo","Al día"))))))</x:f>
      </x:c>
      <x:c r="Q86" s="65" t="str">
        <x:f>IF(A86="","",IF(OR(COUNTIF($A$11:$A$100,A86)&gt;1,B86="",C86="",D86="",E86="",F86&lt;0,F86&gt;1,G86="",H86="",I86="",J86="",K86="",L86="",M86="",N86="",M86&lt;L86),"ERROR","CORRECTO"))</x:f>
      </x:c>
      <x:c r="R86" s="76" t="n">
        <x:f>IF(A86="",99999,IF(OR(P86="Completa",P86="Cerrada"),99999,IF(P86="Desviada",100,IF(P86="En riesgo",200,300))+ROW()/10000))</x:f>
        <x:v>99999</x:v>
      </x:c>
      <x:c r="S86" s="4"/>
      <x:c r="T86" s="4"/>
      <x:c r="U86" s="4"/>
      <x:c r="V86" s="4"/>
    </x:row>
    <x:row r="87">
      <x:c r="A87" s="29"/>
      <x:c r="B87" s="29"/>
      <x:c r="C87" s="29"/>
      <x:c r="D87" s="29"/>
      <x:c r="E87" s="29"/>
      <x:c r="F87" s="68"/>
      <x:c r="G87" s="29"/>
      <x:c r="H87" s="29"/>
      <x:c r="I87" s="29"/>
      <x:c r="J87" s="29"/>
      <x:c r="K87" s="29"/>
      <x:c r="L87" s="31"/>
      <x:c r="M87" s="31"/>
      <x:c r="N87" s="29"/>
      <x:c r="O87" s="73" t="str">
        <x:f>IF(A87="","",IF(OR(G87="",H87="",I87=""),"",IF(K87="Menor es mejor",IF(I87=0,1,MIN(2,H87/I87)),IF(H87=0,"",MIN(2,I87/H87)))))</x:f>
      </x:c>
      <x:c r="P87" s="65" t="str">
        <x:f>IF(A87="","",IF(N87="Completado","Completa",IF(N87="Cancelado","Cerrada",IF(OR(O87="",D87="",M87=""),"Falta",IF(AND(M87&lt;'CONFIGURACIÓN'!$D$12,O87&lt;'CONFIGURACIÓN'!$D$15),"Desviada",IF(O87&lt;'CONFIGURACIÓN'!$D$14,"En riesgo","Al día"))))))</x:f>
      </x:c>
      <x:c r="Q87" s="65" t="str">
        <x:f>IF(A87="","",IF(OR(COUNTIF($A$11:$A$100,A87)&gt;1,B87="",C87="",D87="",E87="",F87&lt;0,F87&gt;1,G87="",H87="",I87="",J87="",K87="",L87="",M87="",N87="",M87&lt;L87),"ERROR","CORRECTO"))</x:f>
      </x:c>
      <x:c r="R87" s="76" t="n">
        <x:f>IF(A87="",99999,IF(OR(P87="Completa",P87="Cerrada"),99999,IF(P87="Desviada",100,IF(P87="En riesgo",200,300))+ROW()/10000))</x:f>
        <x:v>99999</x:v>
      </x:c>
      <x:c r="S87" s="4"/>
      <x:c r="T87" s="4"/>
      <x:c r="U87" s="4"/>
      <x:c r="V87" s="4"/>
    </x:row>
    <x:row r="88">
      <x:c r="A88" s="29"/>
      <x:c r="B88" s="29"/>
      <x:c r="C88" s="29"/>
      <x:c r="D88" s="29"/>
      <x:c r="E88" s="29"/>
      <x:c r="F88" s="68"/>
      <x:c r="G88" s="29"/>
      <x:c r="H88" s="29"/>
      <x:c r="I88" s="29"/>
      <x:c r="J88" s="29"/>
      <x:c r="K88" s="29"/>
      <x:c r="L88" s="31"/>
      <x:c r="M88" s="31"/>
      <x:c r="N88" s="29"/>
      <x:c r="O88" s="73" t="str">
        <x:f>IF(A88="","",IF(OR(G88="",H88="",I88=""),"",IF(K88="Menor es mejor",IF(I88=0,1,MIN(2,H88/I88)),IF(H88=0,"",MIN(2,I88/H88)))))</x:f>
      </x:c>
      <x:c r="P88" s="65" t="str">
        <x:f>IF(A88="","",IF(N88="Completado","Completa",IF(N88="Cancelado","Cerrada",IF(OR(O88="",D88="",M88=""),"Falta",IF(AND(M88&lt;'CONFIGURACIÓN'!$D$12,O88&lt;'CONFIGURACIÓN'!$D$15),"Desviada",IF(O88&lt;'CONFIGURACIÓN'!$D$14,"En riesgo","Al día"))))))</x:f>
      </x:c>
      <x:c r="Q88" s="65" t="str">
        <x:f>IF(A88="","",IF(OR(COUNTIF($A$11:$A$100,A88)&gt;1,B88="",C88="",D88="",E88="",F88&lt;0,F88&gt;1,G88="",H88="",I88="",J88="",K88="",L88="",M88="",N88="",M88&lt;L88),"ERROR","CORRECTO"))</x:f>
      </x:c>
      <x:c r="R88" s="76" t="n">
        <x:f>IF(A88="",99999,IF(OR(P88="Completa",P88="Cerrada"),99999,IF(P88="Desviada",100,IF(P88="En riesgo",200,300))+ROW()/10000))</x:f>
        <x:v>99999</x:v>
      </x:c>
      <x:c r="S88" s="4"/>
      <x:c r="T88" s="4"/>
      <x:c r="U88" s="4"/>
      <x:c r="V88" s="4"/>
    </x:row>
    <x:row r="89">
      <x:c r="A89" s="29"/>
      <x:c r="B89" s="29"/>
      <x:c r="C89" s="29"/>
      <x:c r="D89" s="29"/>
      <x:c r="E89" s="29"/>
      <x:c r="F89" s="68"/>
      <x:c r="G89" s="29"/>
      <x:c r="H89" s="29"/>
      <x:c r="I89" s="29"/>
      <x:c r="J89" s="29"/>
      <x:c r="K89" s="29"/>
      <x:c r="L89" s="31"/>
      <x:c r="M89" s="31"/>
      <x:c r="N89" s="29"/>
      <x:c r="O89" s="73" t="str">
        <x:f>IF(A89="","",IF(OR(G89="",H89="",I89=""),"",IF(K89="Menor es mejor",IF(I89=0,1,MIN(2,H89/I89)),IF(H89=0,"",MIN(2,I89/H89)))))</x:f>
      </x:c>
      <x:c r="P89" s="65" t="str">
        <x:f>IF(A89="","",IF(N89="Completado","Completa",IF(N89="Cancelado","Cerrada",IF(OR(O89="",D89="",M89=""),"Falta",IF(AND(M89&lt;'CONFIGURACIÓN'!$D$12,O89&lt;'CONFIGURACIÓN'!$D$15),"Desviada",IF(O89&lt;'CONFIGURACIÓN'!$D$14,"En riesgo","Al día"))))))</x:f>
      </x:c>
      <x:c r="Q89" s="65" t="str">
        <x:f>IF(A89="","",IF(OR(COUNTIF($A$11:$A$100,A89)&gt;1,B89="",C89="",D89="",E89="",F89&lt;0,F89&gt;1,G89="",H89="",I89="",J89="",K89="",L89="",M89="",N89="",M89&lt;L89),"ERROR","CORRECTO"))</x:f>
      </x:c>
      <x:c r="R89" s="76" t="n">
        <x:f>IF(A89="",99999,IF(OR(P89="Completa",P89="Cerrada"),99999,IF(P89="Desviada",100,IF(P89="En riesgo",200,300))+ROW()/10000))</x:f>
        <x:v>99999</x:v>
      </x:c>
      <x:c r="S89" s="4"/>
      <x:c r="T89" s="4"/>
      <x:c r="U89" s="4"/>
      <x:c r="V89" s="4"/>
    </x:row>
    <x:row r="90">
      <x:c r="A90" s="29"/>
      <x:c r="B90" s="29"/>
      <x:c r="C90" s="29"/>
      <x:c r="D90" s="29"/>
      <x:c r="E90" s="29"/>
      <x:c r="F90" s="68"/>
      <x:c r="G90" s="29"/>
      <x:c r="H90" s="29"/>
      <x:c r="I90" s="29"/>
      <x:c r="J90" s="29"/>
      <x:c r="K90" s="29"/>
      <x:c r="L90" s="31"/>
      <x:c r="M90" s="31"/>
      <x:c r="N90" s="29"/>
      <x:c r="O90" s="73" t="str">
        <x:f>IF(A90="","",IF(OR(G90="",H90="",I90=""),"",IF(K90="Menor es mejor",IF(I90=0,1,MIN(2,H90/I90)),IF(H90=0,"",MIN(2,I90/H90)))))</x:f>
      </x:c>
      <x:c r="P90" s="65" t="str">
        <x:f>IF(A90="","",IF(N90="Completado","Completa",IF(N90="Cancelado","Cerrada",IF(OR(O90="",D90="",M90=""),"Falta",IF(AND(M90&lt;'CONFIGURACIÓN'!$D$12,O90&lt;'CONFIGURACIÓN'!$D$15),"Desviada",IF(O90&lt;'CONFIGURACIÓN'!$D$14,"En riesgo","Al día"))))))</x:f>
      </x:c>
      <x:c r="Q90" s="65" t="str">
        <x:f>IF(A90="","",IF(OR(COUNTIF($A$11:$A$100,A90)&gt;1,B90="",C90="",D90="",E90="",F90&lt;0,F90&gt;1,G90="",H90="",I90="",J90="",K90="",L90="",M90="",N90="",M90&lt;L90),"ERROR","CORRECTO"))</x:f>
      </x:c>
      <x:c r="R90" s="76" t="n">
        <x:f>IF(A90="",99999,IF(OR(P90="Completa",P90="Cerrada"),99999,IF(P90="Desviada",100,IF(P90="En riesgo",200,300))+ROW()/10000))</x:f>
        <x:v>99999</x:v>
      </x:c>
      <x:c r="S90" s="4"/>
      <x:c r="T90" s="4"/>
      <x:c r="U90" s="4"/>
      <x:c r="V90" s="4"/>
    </x:row>
    <x:row r="91">
      <x:c r="A91" s="29"/>
      <x:c r="B91" s="29"/>
      <x:c r="C91" s="29"/>
      <x:c r="D91" s="29"/>
      <x:c r="E91" s="29"/>
      <x:c r="F91" s="68"/>
      <x:c r="G91" s="29"/>
      <x:c r="H91" s="29"/>
      <x:c r="I91" s="29"/>
      <x:c r="J91" s="29"/>
      <x:c r="K91" s="29"/>
      <x:c r="L91" s="31"/>
      <x:c r="M91" s="31"/>
      <x:c r="N91" s="29"/>
      <x:c r="O91" s="73" t="str">
        <x:f>IF(A91="","",IF(OR(G91="",H91="",I91=""),"",IF(K91="Menor es mejor",IF(I91=0,1,MIN(2,H91/I91)),IF(H91=0,"",MIN(2,I91/H91)))))</x:f>
      </x:c>
      <x:c r="P91" s="65" t="str">
        <x:f>IF(A91="","",IF(N91="Completado","Completa",IF(N91="Cancelado","Cerrada",IF(OR(O91="",D91="",M91=""),"Falta",IF(AND(M91&lt;'CONFIGURACIÓN'!$D$12,O91&lt;'CONFIGURACIÓN'!$D$15),"Desviada",IF(O91&lt;'CONFIGURACIÓN'!$D$14,"En riesgo","Al día"))))))</x:f>
      </x:c>
      <x:c r="Q91" s="65" t="str">
        <x:f>IF(A91="","",IF(OR(COUNTIF($A$11:$A$100,A91)&gt;1,B91="",C91="",D91="",E91="",F91&lt;0,F91&gt;1,G91="",H91="",I91="",J91="",K91="",L91="",M91="",N91="",M91&lt;L91),"ERROR","CORRECTO"))</x:f>
      </x:c>
      <x:c r="R91" s="76" t="n">
        <x:f>IF(A91="",99999,IF(OR(P91="Completa",P91="Cerrada"),99999,IF(P91="Desviada",100,IF(P91="En riesgo",200,300))+ROW()/10000))</x:f>
        <x:v>99999</x:v>
      </x:c>
      <x:c r="S91" s="4"/>
      <x:c r="T91" s="4"/>
      <x:c r="U91" s="4"/>
      <x:c r="V91" s="4"/>
    </x:row>
    <x:row r="92">
      <x:c r="A92" s="29"/>
      <x:c r="B92" s="29"/>
      <x:c r="C92" s="29"/>
      <x:c r="D92" s="29"/>
      <x:c r="E92" s="29"/>
      <x:c r="F92" s="68"/>
      <x:c r="G92" s="29"/>
      <x:c r="H92" s="29"/>
      <x:c r="I92" s="29"/>
      <x:c r="J92" s="29"/>
      <x:c r="K92" s="29"/>
      <x:c r="L92" s="31"/>
      <x:c r="M92" s="31"/>
      <x:c r="N92" s="29"/>
      <x:c r="O92" s="73" t="str">
        <x:f>IF(A92="","",IF(OR(G92="",H92="",I92=""),"",IF(K92="Menor es mejor",IF(I92=0,1,MIN(2,H92/I92)),IF(H92=0,"",MIN(2,I92/H92)))))</x:f>
      </x:c>
      <x:c r="P92" s="65" t="str">
        <x:f>IF(A92="","",IF(N92="Completado","Completa",IF(N92="Cancelado","Cerrada",IF(OR(O92="",D92="",M92=""),"Falta",IF(AND(M92&lt;'CONFIGURACIÓN'!$D$12,O92&lt;'CONFIGURACIÓN'!$D$15),"Desviada",IF(O92&lt;'CONFIGURACIÓN'!$D$14,"En riesgo","Al día"))))))</x:f>
      </x:c>
      <x:c r="Q92" s="65" t="str">
        <x:f>IF(A92="","",IF(OR(COUNTIF($A$11:$A$100,A92)&gt;1,B92="",C92="",D92="",E92="",F92&lt;0,F92&gt;1,G92="",H92="",I92="",J92="",K92="",L92="",M92="",N92="",M92&lt;L92),"ERROR","CORRECTO"))</x:f>
      </x:c>
      <x:c r="R92" s="76" t="n">
        <x:f>IF(A92="",99999,IF(OR(P92="Completa",P92="Cerrada"),99999,IF(P92="Desviada",100,IF(P92="En riesgo",200,300))+ROW()/10000))</x:f>
        <x:v>99999</x:v>
      </x:c>
      <x:c r="S92" s="4"/>
      <x:c r="T92" s="4"/>
      <x:c r="U92" s="4"/>
      <x:c r="V92" s="4"/>
    </x:row>
    <x:row r="93">
      <x:c r="A93" s="29"/>
      <x:c r="B93" s="29"/>
      <x:c r="C93" s="29"/>
      <x:c r="D93" s="29"/>
      <x:c r="E93" s="29"/>
      <x:c r="F93" s="68"/>
      <x:c r="G93" s="29"/>
      <x:c r="H93" s="29"/>
      <x:c r="I93" s="29"/>
      <x:c r="J93" s="29"/>
      <x:c r="K93" s="29"/>
      <x:c r="L93" s="31"/>
      <x:c r="M93" s="31"/>
      <x:c r="N93" s="29"/>
      <x:c r="O93" s="73" t="str">
        <x:f>IF(A93="","",IF(OR(G93="",H93="",I93=""),"",IF(K93="Menor es mejor",IF(I93=0,1,MIN(2,H93/I93)),IF(H93=0,"",MIN(2,I93/H93)))))</x:f>
      </x:c>
      <x:c r="P93" s="65" t="str">
        <x:f>IF(A93="","",IF(N93="Completado","Completa",IF(N93="Cancelado","Cerrada",IF(OR(O93="",D93="",M93=""),"Falta",IF(AND(M93&lt;'CONFIGURACIÓN'!$D$12,O93&lt;'CONFIGURACIÓN'!$D$15),"Desviada",IF(O93&lt;'CONFIGURACIÓN'!$D$14,"En riesgo","Al día"))))))</x:f>
      </x:c>
      <x:c r="Q93" s="65" t="str">
        <x:f>IF(A93="","",IF(OR(COUNTIF($A$11:$A$100,A93)&gt;1,B93="",C93="",D93="",E93="",F93&lt;0,F93&gt;1,G93="",H93="",I93="",J93="",K93="",L93="",M93="",N93="",M93&lt;L93),"ERROR","CORRECTO"))</x:f>
      </x:c>
      <x:c r="R93" s="76" t="n">
        <x:f>IF(A93="",99999,IF(OR(P93="Completa",P93="Cerrada"),99999,IF(P93="Desviada",100,IF(P93="En riesgo",200,300))+ROW()/10000))</x:f>
        <x:v>99999</x:v>
      </x:c>
      <x:c r="S93" s="4"/>
      <x:c r="T93" s="4"/>
      <x:c r="U93" s="4"/>
      <x:c r="V93" s="4"/>
    </x:row>
    <x:row r="94">
      <x:c r="A94" s="29"/>
      <x:c r="B94" s="29"/>
      <x:c r="C94" s="29"/>
      <x:c r="D94" s="29"/>
      <x:c r="E94" s="29"/>
      <x:c r="F94" s="68"/>
      <x:c r="G94" s="29"/>
      <x:c r="H94" s="29"/>
      <x:c r="I94" s="29"/>
      <x:c r="J94" s="29"/>
      <x:c r="K94" s="29"/>
      <x:c r="L94" s="31"/>
      <x:c r="M94" s="31"/>
      <x:c r="N94" s="29"/>
      <x:c r="O94" s="73" t="str">
        <x:f>IF(A94="","",IF(OR(G94="",H94="",I94=""),"",IF(K94="Menor es mejor",IF(I94=0,1,MIN(2,H94/I94)),IF(H94=0,"",MIN(2,I94/H94)))))</x:f>
      </x:c>
      <x:c r="P94" s="65" t="str">
        <x:f>IF(A94="","",IF(N94="Completado","Completa",IF(N94="Cancelado","Cerrada",IF(OR(O94="",D94="",M94=""),"Falta",IF(AND(M94&lt;'CONFIGURACIÓN'!$D$12,O94&lt;'CONFIGURACIÓN'!$D$15),"Desviada",IF(O94&lt;'CONFIGURACIÓN'!$D$14,"En riesgo","Al día"))))))</x:f>
      </x:c>
      <x:c r="Q94" s="65" t="str">
        <x:f>IF(A94="","",IF(OR(COUNTIF($A$11:$A$100,A94)&gt;1,B94="",C94="",D94="",E94="",F94&lt;0,F94&gt;1,G94="",H94="",I94="",J94="",K94="",L94="",M94="",N94="",M94&lt;L94),"ERROR","CORRECTO"))</x:f>
      </x:c>
      <x:c r="R94" s="76" t="n">
        <x:f>IF(A94="",99999,IF(OR(P94="Completa",P94="Cerrada"),99999,IF(P94="Desviada",100,IF(P94="En riesgo",200,300))+ROW()/10000))</x:f>
        <x:v>99999</x:v>
      </x:c>
      <x:c r="S94" s="4"/>
      <x:c r="T94" s="4"/>
      <x:c r="U94" s="4"/>
      <x:c r="V94" s="4"/>
    </x:row>
    <x:row r="95">
      <x:c r="A95" s="29"/>
      <x:c r="B95" s="29"/>
      <x:c r="C95" s="29"/>
      <x:c r="D95" s="29"/>
      <x:c r="E95" s="29"/>
      <x:c r="F95" s="68"/>
      <x:c r="G95" s="29"/>
      <x:c r="H95" s="29"/>
      <x:c r="I95" s="29"/>
      <x:c r="J95" s="29"/>
      <x:c r="K95" s="29"/>
      <x:c r="L95" s="31"/>
      <x:c r="M95" s="31"/>
      <x:c r="N95" s="29"/>
      <x:c r="O95" s="73" t="str">
        <x:f>IF(A95="","",IF(OR(G95="",H95="",I95=""),"",IF(K95="Menor es mejor",IF(I95=0,1,MIN(2,H95/I95)),IF(H95=0,"",MIN(2,I95/H95)))))</x:f>
      </x:c>
      <x:c r="P95" s="65" t="str">
        <x:f>IF(A95="","",IF(N95="Completado","Completa",IF(N95="Cancelado","Cerrada",IF(OR(O95="",D95="",M95=""),"Falta",IF(AND(M95&lt;'CONFIGURACIÓN'!$D$12,O95&lt;'CONFIGURACIÓN'!$D$15),"Desviada",IF(O95&lt;'CONFIGURACIÓN'!$D$14,"En riesgo","Al día"))))))</x:f>
      </x:c>
      <x:c r="Q95" s="65" t="str">
        <x:f>IF(A95="","",IF(OR(COUNTIF($A$11:$A$100,A95)&gt;1,B95="",C95="",D95="",E95="",F95&lt;0,F95&gt;1,G95="",H95="",I95="",J95="",K95="",L95="",M95="",N95="",M95&lt;L95),"ERROR","CORRECTO"))</x:f>
      </x:c>
      <x:c r="R95" s="76" t="n">
        <x:f>IF(A95="",99999,IF(OR(P95="Completa",P95="Cerrada"),99999,IF(P95="Desviada",100,IF(P95="En riesgo",200,300))+ROW()/10000))</x:f>
        <x:v>99999</x:v>
      </x:c>
      <x:c r="S95" s="4"/>
      <x:c r="T95" s="4"/>
      <x:c r="U95" s="4"/>
      <x:c r="V95" s="4"/>
    </x:row>
    <x:row r="96">
      <x:c r="A96" s="29"/>
      <x:c r="B96" s="29"/>
      <x:c r="C96" s="29"/>
      <x:c r="D96" s="29"/>
      <x:c r="E96" s="29"/>
      <x:c r="F96" s="68"/>
      <x:c r="G96" s="29"/>
      <x:c r="H96" s="29"/>
      <x:c r="I96" s="29"/>
      <x:c r="J96" s="29"/>
      <x:c r="K96" s="29"/>
      <x:c r="L96" s="31"/>
      <x:c r="M96" s="31"/>
      <x:c r="N96" s="29"/>
      <x:c r="O96" s="73" t="str">
        <x:f>IF(A96="","",IF(OR(G96="",H96="",I96=""),"",IF(K96="Menor es mejor",IF(I96=0,1,MIN(2,H96/I96)),IF(H96=0,"",MIN(2,I96/H96)))))</x:f>
      </x:c>
      <x:c r="P96" s="65" t="str">
        <x:f>IF(A96="","",IF(N96="Completado","Completa",IF(N96="Cancelado","Cerrada",IF(OR(O96="",D96="",M96=""),"Falta",IF(AND(M96&lt;'CONFIGURACIÓN'!$D$12,O96&lt;'CONFIGURACIÓN'!$D$15),"Desviada",IF(O96&lt;'CONFIGURACIÓN'!$D$14,"En riesgo","Al día"))))))</x:f>
      </x:c>
      <x:c r="Q96" s="65" t="str">
        <x:f>IF(A96="","",IF(OR(COUNTIF($A$11:$A$100,A96)&gt;1,B96="",C96="",D96="",E96="",F96&lt;0,F96&gt;1,G96="",H96="",I96="",J96="",K96="",L96="",M96="",N96="",M96&lt;L96),"ERROR","CORRECTO"))</x:f>
      </x:c>
      <x:c r="R96" s="76" t="n">
        <x:f>IF(A96="",99999,IF(OR(P96="Completa",P96="Cerrada"),99999,IF(P96="Desviada",100,IF(P96="En riesgo",200,300))+ROW()/10000))</x:f>
        <x:v>99999</x:v>
      </x:c>
      <x:c r="S96" s="4"/>
      <x:c r="T96" s="4"/>
      <x:c r="U96" s="4"/>
      <x:c r="V96" s="4"/>
    </x:row>
    <x:row r="97">
      <x:c r="A97" s="29"/>
      <x:c r="B97" s="29"/>
      <x:c r="C97" s="29"/>
      <x:c r="D97" s="29"/>
      <x:c r="E97" s="29"/>
      <x:c r="F97" s="68"/>
      <x:c r="G97" s="29"/>
      <x:c r="H97" s="29"/>
      <x:c r="I97" s="29"/>
      <x:c r="J97" s="29"/>
      <x:c r="K97" s="29"/>
      <x:c r="L97" s="31"/>
      <x:c r="M97" s="31"/>
      <x:c r="N97" s="29"/>
      <x:c r="O97" s="73" t="str">
        <x:f>IF(A97="","",IF(OR(G97="",H97="",I97=""),"",IF(K97="Menor es mejor",IF(I97=0,1,MIN(2,H97/I97)),IF(H97=0,"",MIN(2,I97/H97)))))</x:f>
      </x:c>
      <x:c r="P97" s="65" t="str">
        <x:f>IF(A97="","",IF(N97="Completado","Completa",IF(N97="Cancelado","Cerrada",IF(OR(O97="",D97="",M97=""),"Falta",IF(AND(M97&lt;'CONFIGURACIÓN'!$D$12,O97&lt;'CONFIGURACIÓN'!$D$15),"Desviada",IF(O97&lt;'CONFIGURACIÓN'!$D$14,"En riesgo","Al día"))))))</x:f>
      </x:c>
      <x:c r="Q97" s="65" t="str">
        <x:f>IF(A97="","",IF(OR(COUNTIF($A$11:$A$100,A97)&gt;1,B97="",C97="",D97="",E97="",F97&lt;0,F97&gt;1,G97="",H97="",I97="",J97="",K97="",L97="",M97="",N97="",M97&lt;L97),"ERROR","CORRECTO"))</x:f>
      </x:c>
      <x:c r="R97" s="76" t="n">
        <x:f>IF(A97="",99999,IF(OR(P97="Completa",P97="Cerrada"),99999,IF(P97="Desviada",100,IF(P97="En riesgo",200,300))+ROW()/10000))</x:f>
        <x:v>99999</x:v>
      </x:c>
      <x:c r="S97" s="4"/>
      <x:c r="T97" s="4"/>
      <x:c r="U97" s="4"/>
      <x:c r="V97" s="4"/>
    </x:row>
    <x:row r="98">
      <x:c r="A98" s="29"/>
      <x:c r="B98" s="29"/>
      <x:c r="C98" s="29"/>
      <x:c r="D98" s="29"/>
      <x:c r="E98" s="29"/>
      <x:c r="F98" s="68"/>
      <x:c r="G98" s="29"/>
      <x:c r="H98" s="29"/>
      <x:c r="I98" s="29"/>
      <x:c r="J98" s="29"/>
      <x:c r="K98" s="29"/>
      <x:c r="L98" s="31"/>
      <x:c r="M98" s="31"/>
      <x:c r="N98" s="29"/>
      <x:c r="O98" s="73" t="str">
        <x:f>IF(A98="","",IF(OR(G98="",H98="",I98=""),"",IF(K98="Menor es mejor",IF(I98=0,1,MIN(2,H98/I98)),IF(H98=0,"",MIN(2,I98/H98)))))</x:f>
      </x:c>
      <x:c r="P98" s="65" t="str">
        <x:f>IF(A98="","",IF(N98="Completado","Completa",IF(N98="Cancelado","Cerrada",IF(OR(O98="",D98="",M98=""),"Falta",IF(AND(M98&lt;'CONFIGURACIÓN'!$D$12,O98&lt;'CONFIGURACIÓN'!$D$15),"Desviada",IF(O98&lt;'CONFIGURACIÓN'!$D$14,"En riesgo","Al día"))))))</x:f>
      </x:c>
      <x:c r="Q98" s="65" t="str">
        <x:f>IF(A98="","",IF(OR(COUNTIF($A$11:$A$100,A98)&gt;1,B98="",C98="",D98="",E98="",F98&lt;0,F98&gt;1,G98="",H98="",I98="",J98="",K98="",L98="",M98="",N98="",M98&lt;L98),"ERROR","CORRECTO"))</x:f>
      </x:c>
      <x:c r="R98" s="76" t="n">
        <x:f>IF(A98="",99999,IF(OR(P98="Completa",P98="Cerrada"),99999,IF(P98="Desviada",100,IF(P98="En riesgo",200,300))+ROW()/10000))</x:f>
        <x:v>99999</x:v>
      </x:c>
      <x:c r="S98" s="4"/>
      <x:c r="T98" s="4"/>
      <x:c r="U98" s="4"/>
      <x:c r="V98" s="4"/>
    </x:row>
    <x:row r="99">
      <x:c r="A99" s="29"/>
      <x:c r="B99" s="29"/>
      <x:c r="C99" s="29"/>
      <x:c r="D99" s="29"/>
      <x:c r="E99" s="29"/>
      <x:c r="F99" s="68"/>
      <x:c r="G99" s="29"/>
      <x:c r="H99" s="29"/>
      <x:c r="I99" s="29"/>
      <x:c r="J99" s="29"/>
      <x:c r="K99" s="29"/>
      <x:c r="L99" s="31"/>
      <x:c r="M99" s="31"/>
      <x:c r="N99" s="29"/>
      <x:c r="O99" s="73" t="str">
        <x:f>IF(A99="","",IF(OR(G99="",H99="",I99=""),"",IF(K99="Menor es mejor",IF(I99=0,1,MIN(2,H99/I99)),IF(H99=0,"",MIN(2,I99/H99)))))</x:f>
      </x:c>
      <x:c r="P99" s="65" t="str">
        <x:f>IF(A99="","",IF(N99="Completado","Completa",IF(N99="Cancelado","Cerrada",IF(OR(O99="",D99="",M99=""),"Falta",IF(AND(M99&lt;'CONFIGURACIÓN'!$D$12,O99&lt;'CONFIGURACIÓN'!$D$15),"Desviada",IF(O99&lt;'CONFIGURACIÓN'!$D$14,"En riesgo","Al día"))))))</x:f>
      </x:c>
      <x:c r="Q99" s="65" t="str">
        <x:f>IF(A99="","",IF(OR(COUNTIF($A$11:$A$100,A99)&gt;1,B99="",C99="",D99="",E99="",F99&lt;0,F99&gt;1,G99="",H99="",I99="",J99="",K99="",L99="",M99="",N99="",M99&lt;L99),"ERROR","CORRECTO"))</x:f>
      </x:c>
      <x:c r="R99" s="76" t="n">
        <x:f>IF(A99="",99999,IF(OR(P99="Completa",P99="Cerrada"),99999,IF(P99="Desviada",100,IF(P99="En riesgo",200,300))+ROW()/10000))</x:f>
        <x:v>99999</x:v>
      </x:c>
      <x:c r="S99" s="4"/>
      <x:c r="T99" s="4"/>
      <x:c r="U99" s="4"/>
      <x:c r="V99" s="4"/>
    </x:row>
    <x:row r="100">
      <x:c r="A100" s="30"/>
      <x:c r="B100" s="30"/>
      <x:c r="C100" s="30"/>
      <x:c r="D100" s="30"/>
      <x:c r="E100" s="30"/>
      <x:c r="F100" s="69"/>
      <x:c r="G100" s="30"/>
      <x:c r="H100" s="30"/>
      <x:c r="I100" s="30"/>
      <x:c r="J100" s="30"/>
      <x:c r="K100" s="30"/>
      <x:c r="L100" s="71"/>
      <x:c r="M100" s="71"/>
      <x:c r="N100" s="30"/>
      <x:c r="O100" s="74" t="str">
        <x:f>IF(A100="","",IF(OR(G100="",H100="",I100=""),"",IF(K100="Menor es mejor",IF(I100=0,1,MIN(2,H100/I100)),IF(H100=0,"",MIN(2,I100/H100)))))</x:f>
      </x:c>
      <x:c r="P100" s="66" t="str">
        <x:f>IF(A100="","",IF(N100="Completado","Completa",IF(N100="Cancelado","Cerrada",IF(OR(O100="",D100="",M100=""),"Falta",IF(AND(M100&lt;'CONFIGURACIÓN'!$D$12,O100&lt;'CONFIGURACIÓN'!$D$15),"Desviada",IF(O100&lt;'CONFIGURACIÓN'!$D$14,"En riesgo","Al día"))))))</x:f>
      </x:c>
      <x:c r="Q100" s="66" t="str">
        <x:f>IF(A100="","",IF(OR(COUNTIF($A$11:$A$100,A100)&gt;1,B100="",C100="",D100="",E100="",F100&lt;0,F100&gt;1,G100="",H100="",I100="",J100="",K100="",L100="",M100="",N100="",M100&lt;L100),"ERROR","CORRECTO"))</x:f>
      </x:c>
      <x:c r="R100" s="77" t="n">
        <x:f>IF(A100="",99999,IF(OR(P100="Completa",P100="Cerrada"),99999,IF(P100="Desviada",100,IF(P100="En riesgo",200,300))+ROW()/10000))</x:f>
        <x:v>99999</x:v>
      </x:c>
      <x:c r="S100" s="4"/>
      <x:c r="T100" s="4"/>
      <x:c r="U100" s="4"/>
      <x:c r="V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  <x:c r="U101" s="4"/>
      <x:c r="V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  <x:c r="U102" s="4"/>
      <x:c r="V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  <x:c r="U103" s="4"/>
      <x:c r="V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  <x:c r="U104" s="4"/>
      <x:c r="V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  <x:c r="U105" s="4"/>
      <x:c r="V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  <x:c r="U106" s="4"/>
      <x:c r="V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  <x:c r="U107" s="4"/>
      <x:c r="V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  <x:c r="U108" s="4"/>
      <x:c r="V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  <x:c r="U109" s="4"/>
      <x:c r="V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  <x:c r="U110" s="4"/>
      <x:c r="V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  <x:c r="U111" s="4"/>
      <x:c r="V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  <x:c r="U112" s="4"/>
      <x:c r="V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  <x:c r="U113" s="4"/>
      <x:c r="V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  <x:c r="U114" s="4"/>
      <x:c r="V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  <x:c r="U115" s="4"/>
      <x:c r="V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  <x:c r="U116" s="4"/>
      <x:c r="V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  <x:c r="U117" s="4"/>
      <x:c r="V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  <x:c r="U118" s="4"/>
      <x:c r="V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  <x:c r="U119" s="4"/>
      <x:c r="V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  <x:c r="U120" s="4"/>
      <x:c r="V120" s="4"/>
    </x:row>
    <x:row r="12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  <x:c r="N121" s="4"/>
      <x:c r="O121" s="4"/>
      <x:c r="P121" s="4"/>
      <x:c r="Q121" s="4"/>
      <x:c r="R121" s="4"/>
      <x:c r="S121" s="4"/>
      <x:c r="T121" s="4"/>
      <x:c r="U121" s="4"/>
      <x:c r="V121" s="4"/>
    </x:row>
    <x:row r="122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  <x:c r="N122" s="4"/>
      <x:c r="O122" s="4"/>
      <x:c r="P122" s="4"/>
      <x:c r="Q122" s="4"/>
      <x:c r="R122" s="4"/>
      <x:c r="S122" s="4"/>
      <x:c r="T122" s="4"/>
      <x:c r="U122" s="4"/>
      <x:c r="V122" s="4"/>
    </x:row>
    <x:row r="123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  <x:c r="N123" s="4"/>
      <x:c r="O123" s="4"/>
      <x:c r="P123" s="4"/>
      <x:c r="Q123" s="4"/>
      <x:c r="R123" s="4"/>
      <x:c r="S123" s="4"/>
      <x:c r="T123" s="4"/>
      <x:c r="U123" s="4"/>
      <x:c r="V123" s="4"/>
    </x:row>
    <x:row r="124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  <x:c r="N124" s="4"/>
      <x:c r="O124" s="4"/>
      <x:c r="P124" s="4"/>
      <x:c r="Q124" s="4"/>
      <x:c r="R124" s="4"/>
      <x:c r="S124" s="4"/>
      <x:c r="T124" s="4"/>
      <x:c r="U124" s="4"/>
      <x:c r="V124" s="4"/>
    </x:row>
    <x:row r="125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  <x:c r="N125" s="4"/>
      <x:c r="O125" s="4"/>
      <x:c r="P125" s="4"/>
      <x:c r="Q125" s="4"/>
      <x:c r="R125" s="4"/>
      <x:c r="S125" s="4"/>
      <x:c r="T125" s="4"/>
      <x:c r="U125" s="4"/>
      <x:c r="V125" s="4"/>
    </x:row>
    <x:row r="126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  <x:c r="N126" s="4"/>
      <x:c r="O126" s="4"/>
      <x:c r="P126" s="4"/>
      <x:c r="Q126" s="4"/>
      <x:c r="R126" s="4"/>
      <x:c r="S126" s="4"/>
      <x:c r="T126" s="4"/>
      <x:c r="U126" s="4"/>
      <x:c r="V126" s="4"/>
    </x:row>
    <x:row r="127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  <x:c r="N127" s="4"/>
      <x:c r="O127" s="4"/>
      <x:c r="P127" s="4"/>
      <x:c r="Q127" s="4"/>
      <x:c r="R127" s="4"/>
      <x:c r="S127" s="4"/>
      <x:c r="T127" s="4"/>
      <x:c r="U127" s="4"/>
      <x:c r="V127" s="4"/>
    </x:row>
    <x:row r="128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  <x:c r="N128" s="4"/>
      <x:c r="O128" s="4"/>
      <x:c r="P128" s="4"/>
      <x:c r="Q128" s="4"/>
      <x:c r="R128" s="4"/>
      <x:c r="S128" s="4"/>
      <x:c r="T128" s="4"/>
      <x:c r="U128" s="4"/>
      <x:c r="V128" s="4"/>
    </x:row>
    <x:row r="129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  <x:c r="N129" s="4"/>
      <x:c r="O129" s="4"/>
      <x:c r="P129" s="4"/>
      <x:c r="Q129" s="4"/>
      <x:c r="R129" s="4"/>
      <x:c r="S129" s="4"/>
      <x:c r="T129" s="4"/>
      <x:c r="U129" s="4"/>
      <x:c r="V129" s="4"/>
    </x:row>
    <x:row r="130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  <x:c r="N130" s="4"/>
      <x:c r="O130" s="4"/>
      <x:c r="P130" s="4"/>
      <x:c r="Q130" s="4"/>
      <x:c r="R130" s="4"/>
      <x:c r="S130" s="4"/>
      <x:c r="T130" s="4"/>
      <x:c r="U130" s="4"/>
      <x:c r="V130" s="4"/>
    </x:row>
    <x:row r="13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  <x:c r="N131" s="4"/>
      <x:c r="O131" s="4"/>
      <x:c r="P131" s="4"/>
      <x:c r="Q131" s="4"/>
      <x:c r="R131" s="4"/>
      <x:c r="S131" s="4"/>
      <x:c r="T131" s="4"/>
      <x:c r="U131" s="4"/>
      <x:c r="V131" s="4"/>
    </x:row>
    <x:row r="132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  <x:c r="N132" s="4"/>
      <x:c r="O132" s="4"/>
      <x:c r="P132" s="4"/>
      <x:c r="Q132" s="4"/>
      <x:c r="R132" s="4"/>
      <x:c r="S132" s="4"/>
      <x:c r="T132" s="4"/>
      <x:c r="U132" s="4"/>
      <x:c r="V132" s="4"/>
    </x:row>
    <x:row r="133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  <x:c r="N133" s="4"/>
      <x:c r="O133" s="4"/>
      <x:c r="P133" s="4"/>
      <x:c r="Q133" s="4"/>
      <x:c r="R133" s="4"/>
      <x:c r="S133" s="4"/>
      <x:c r="T133" s="4"/>
      <x:c r="U133" s="4"/>
      <x:c r="V133" s="4"/>
    </x:row>
    <x:row r="134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  <x:c r="N134" s="4"/>
      <x:c r="O134" s="4"/>
      <x:c r="P134" s="4"/>
      <x:c r="Q134" s="4"/>
      <x:c r="R134" s="4"/>
      <x:c r="S134" s="4"/>
      <x:c r="T134" s="4"/>
      <x:c r="U134" s="4"/>
      <x:c r="V134" s="4"/>
    </x:row>
    <x:row r="135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  <x:c r="N135" s="4"/>
      <x:c r="O135" s="4"/>
      <x:c r="P135" s="4"/>
      <x:c r="Q135" s="4"/>
      <x:c r="R135" s="4"/>
      <x:c r="S135" s="4"/>
      <x:c r="T135" s="4"/>
      <x:c r="U135" s="4"/>
      <x:c r="V135" s="4"/>
    </x:row>
    <x:row r="136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  <x:c r="N136" s="4"/>
      <x:c r="O136" s="4"/>
      <x:c r="P136" s="4"/>
      <x:c r="Q136" s="4"/>
      <x:c r="R136" s="4"/>
      <x:c r="S136" s="4"/>
      <x:c r="T136" s="4"/>
      <x:c r="U136" s="4"/>
      <x:c r="V136" s="4"/>
    </x:row>
    <x:row r="137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  <x:c r="N137" s="4"/>
      <x:c r="O137" s="4"/>
      <x:c r="P137" s="4"/>
      <x:c r="Q137" s="4"/>
      <x:c r="R137" s="4"/>
      <x:c r="S137" s="4"/>
      <x:c r="T137" s="4"/>
      <x:c r="U137" s="4"/>
      <x:c r="V137" s="4"/>
    </x:row>
    <x:row r="138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  <x:c r="N138" s="4"/>
      <x:c r="O138" s="4"/>
      <x:c r="P138" s="4"/>
      <x:c r="Q138" s="4"/>
      <x:c r="R138" s="4"/>
      <x:c r="S138" s="4"/>
      <x:c r="T138" s="4"/>
      <x:c r="U138" s="4"/>
      <x:c r="V138" s="4"/>
    </x:row>
    <x:row r="139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  <x:c r="N139" s="4"/>
      <x:c r="O139" s="4"/>
      <x:c r="P139" s="4"/>
      <x:c r="Q139" s="4"/>
      <x:c r="R139" s="4"/>
      <x:c r="S139" s="4"/>
      <x:c r="T139" s="4"/>
      <x:c r="U139" s="4"/>
      <x:c r="V139" s="4"/>
    </x:row>
    <x:row r="140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  <x:c r="N140" s="4"/>
      <x:c r="O140" s="4"/>
      <x:c r="P140" s="4"/>
      <x:c r="Q140" s="4"/>
      <x:c r="R140" s="4"/>
      <x:c r="S140" s="4"/>
      <x:c r="T140" s="4"/>
      <x:c r="U140" s="4"/>
      <x:c r="V140" s="4"/>
    </x:row>
    <x:row r="14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  <x:c r="N141" s="4"/>
      <x:c r="O141" s="4"/>
      <x:c r="P141" s="4"/>
      <x:c r="Q141" s="4"/>
      <x:c r="R141" s="4"/>
      <x:c r="S141" s="4"/>
      <x:c r="T141" s="4"/>
      <x:c r="U141" s="4"/>
      <x:c r="V141" s="4"/>
    </x:row>
    <x:row r="142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  <x:c r="N142" s="4"/>
      <x:c r="O142" s="4"/>
      <x:c r="P142" s="4"/>
      <x:c r="Q142" s="4"/>
      <x:c r="R142" s="4"/>
      <x:c r="S142" s="4"/>
      <x:c r="T142" s="4"/>
      <x:c r="U142" s="4"/>
      <x:c r="V142" s="4"/>
    </x:row>
    <x:row r="143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  <x:c r="N143" s="4"/>
      <x:c r="O143" s="4"/>
      <x:c r="P143" s="4"/>
      <x:c r="Q143" s="4"/>
      <x:c r="R143" s="4"/>
      <x:c r="S143" s="4"/>
      <x:c r="T143" s="4"/>
      <x:c r="U143" s="4"/>
      <x:c r="V143" s="4"/>
    </x:row>
    <x:row r="144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4"/>
      <x:c r="N144" s="4"/>
      <x:c r="O144" s="4"/>
      <x:c r="P144" s="4"/>
      <x:c r="Q144" s="4"/>
      <x:c r="R144" s="4"/>
      <x:c r="S144" s="4"/>
      <x:c r="T144" s="4"/>
      <x:c r="U144" s="4"/>
      <x:c r="V144" s="4"/>
    </x:row>
    <x:row r="145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4"/>
      <x:c r="N145" s="4"/>
      <x:c r="O145" s="4"/>
      <x:c r="P145" s="4"/>
      <x:c r="Q145" s="4"/>
      <x:c r="R145" s="4"/>
      <x:c r="S145" s="4"/>
      <x:c r="T145" s="4"/>
      <x:c r="U145" s="4"/>
      <x:c r="V145" s="4"/>
    </x:row>
    <x:row r="146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4"/>
      <x:c r="N146" s="4"/>
      <x:c r="O146" s="4"/>
      <x:c r="P146" s="4"/>
      <x:c r="Q146" s="4"/>
      <x:c r="R146" s="4"/>
      <x:c r="S146" s="4"/>
      <x:c r="T146" s="4"/>
      <x:c r="U146" s="4"/>
      <x:c r="V146" s="4"/>
    </x:row>
    <x:row r="147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  <x:c r="N147" s="4"/>
      <x:c r="O147" s="4"/>
      <x:c r="P147" s="4"/>
      <x:c r="Q147" s="4"/>
      <x:c r="R147" s="4"/>
      <x:c r="S147" s="4"/>
      <x:c r="T147" s="4"/>
      <x:c r="U147" s="4"/>
      <x:c r="V147" s="4"/>
    </x:row>
    <x:row r="148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4"/>
      <x:c r="N148" s="4"/>
      <x:c r="O148" s="4"/>
      <x:c r="P148" s="4"/>
      <x:c r="Q148" s="4"/>
      <x:c r="R148" s="4"/>
      <x:c r="S148" s="4"/>
      <x:c r="T148" s="4"/>
      <x:c r="U148" s="4"/>
      <x:c r="V148" s="4"/>
    </x:row>
    <x:row r="149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  <x:c r="N149" s="4"/>
      <x:c r="O149" s="4"/>
      <x:c r="P149" s="4"/>
      <x:c r="Q149" s="4"/>
      <x:c r="R149" s="4"/>
      <x:c r="S149" s="4"/>
      <x:c r="T149" s="4"/>
      <x:c r="U149" s="4"/>
      <x:c r="V149" s="4"/>
    </x:row>
    <x:row r="150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  <x:c r="N150" s="4"/>
      <x:c r="O150" s="4"/>
      <x:c r="P150" s="4"/>
      <x:c r="Q150" s="4"/>
      <x:c r="R150" s="4"/>
      <x:c r="S150" s="4"/>
      <x:c r="T150" s="4"/>
      <x:c r="U150" s="4"/>
      <x:c r="V15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P2"/>
    <x:mergeCell ref="Q2:R2"/>
    <x:mergeCell ref="S2:T2"/>
    <x:mergeCell ref="U2:V2"/>
    <x:mergeCell ref="A4:V4"/>
    <x:mergeCell ref="A6:V6"/>
    <x:mergeCell ref="A7:V7"/>
  </x:mergeCells>
  <x:conditionalFormatting sqref="P11:P100">
    <x:cfRule type="containsText" dxfId="0" priority="1" operator="containsText" text="Desviada"/>
    <x:cfRule type="containsText" dxfId="1" priority="2" operator="containsText" text="En riesgo"/>
  </x:conditionalFormatting>
  <x:conditionalFormatting sqref="Q11:Q100">
    <x:cfRule type="containsText" dxfId="2" priority="3" operator="containsText" text="ERROR"/>
  </x:conditionalFormatting>
  <x:dataValidations count="6">
    <x:dataValidation type="list" sqref="B11:B100">
      <x:formula1>$AB$1:$AB$4</x:formula1>
    </x:dataValidation>
    <x:dataValidation type="list" sqref="D11:D100">
      <x:formula1>$AC$1:$AC$6</x:formula1>
    </x:dataValidation>
    <x:dataValidation type="list" sqref="E11:E100">
      <x:formula1>$AD$1:$AD$5</x:formula1>
    </x:dataValidation>
    <x:dataValidation type="list" sqref="J11:J100">
      <x:formula1>$AE$1:$AE$7</x:formula1>
    </x:dataValidation>
    <x:dataValidation type="list" sqref="K11:K100">
      <x:formula1>$AF$1:$AF$3</x:formula1>
    </x:dataValidation>
    <x:dataValidation type="list" sqref="N11:N100">
      <x:formula1>$AG$1:$AG$5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9e48a6415594c6f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4" hidden="0" customWidth="1"/>
    <x:col min="2" max="2" width="12" hidden="0" customWidth="1"/>
    <x:col min="3" max="3" width="42" hidden="0" customWidth="1"/>
    <x:col min="4" max="4" width="20" hidden="0" customWidth="1"/>
    <x:col min="5" max="5" width="14" hidden="0" customWidth="1"/>
    <x:col min="6" max="6" width="14" hidden="0" customWidth="1"/>
    <x:col min="7" max="7" width="16" hidden="0" customWidth="1"/>
    <x:col min="8" max="8" width="16" hidden="0" customWidth="1"/>
    <x:col min="9" max="9" width="15" hidden="0" customWidth="1"/>
    <x:col min="10" max="10" width="15" hidden="0" customWidth="1"/>
    <x:col min="11" max="11" width="16" hidden="0" customWidth="1"/>
    <x:col min="12" max="12" width="12" hidden="0" customWidth="1"/>
    <x:col min="13" max="13" width="38" hidden="0" customWidth="1"/>
    <x:col min="14" max="14" width="16" hidden="0" customWidth="1"/>
    <x:col min="15" max="15" width="14" hidden="0" customWidth="1"/>
    <x:col min="16" max="16" width="2" hidden="0" customWidth="1"/>
    <x:col min="27" max="27" width="2" hidden="1" customWidth="1"/>
    <x:col min="28" max="28" width="2" hidden="1" customWidth="1"/>
    <x:col min="29" max="29" width="2" hidden="1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AA1" t="str">
        <x:v>G-001</x:v>
      </x:c>
      <x:c r="AB1" t="str">
        <x:v>Maya Hassan</x:v>
      </x:c>
      <x:c r="AC1" t="str">
        <x:v>No iniciada</x:v>
      </x:c>
    </x:row>
    <x:row r="2" ht="24" customHeight="1">
      <x:c r="A2" s="13" t="str">
        <x:v>Inicio</x:v>
      </x:c>
      <x:c r="B2" s="14" t="str">
        <x:v>Inicio</x:v>
      </x:c>
      <x:c r="C2" s="13" t="str">
        <x:v>Panel</x:v>
      </x:c>
      <x:c r="D2" s="14" t="str">
        <x:v>Panel</x:v>
      </x:c>
      <x:c r="E2" s="13" t="str">
        <x:v>Mapa estratégico</x:v>
      </x:c>
      <x:c r="F2" s="14" t="str">
        <x:v>Mapa estratégico</x:v>
      </x:c>
      <x:c r="G2" s="13" t="str">
        <x:v>Objetivos</x:v>
      </x:c>
      <x:c r="H2" s="14" t="str">
        <x:v>Objetivos</x:v>
      </x:c>
      <x:c r="I2" s="8" t="str">
        <x:v>Iniciativas</x:v>
      </x:c>
      <x:c r="J2" s="9" t="str">
        <x:v>Iniciativas</x:v>
      </x:c>
      <x:c r="K2" s="13" t="str">
        <x:v>Indicadores</x:v>
      </x:c>
      <x:c r="L2" s="14" t="str">
        <x:v>Indicadores</x:v>
      </x:c>
      <x:c r="M2" s="13" t="str">
        <x:v>Presupuesto</x:v>
      </x:c>
      <x:c r="N2" s="14" t="str">
        <x:v>Presupuesto</x:v>
      </x:c>
      <x:c r="O2" s="13" t="str">
        <x:v>Riesgos</x:v>
      </x:c>
      <x:c r="P2" s="14" t="str">
        <x:v>Riesgos</x:v>
      </x:c>
      <x:c r="Q2" s="13" t="str">
        <x:v>Revisión mensual</x:v>
      </x:c>
      <x:c r="R2" s="14" t="str">
        <x:v>Revisión mensual</x:v>
      </x:c>
      <x:c r="S2" s="13" t="str">
        <x:v>Configuración</x:v>
      </x:c>
      <x:c r="T2" s="14" t="str">
        <x:v>Configuración</x:v>
      </x:c>
      <x:c r="U2" s="13" t="str">
        <x:v>Auditoría</x:v>
      </x:c>
      <x:c r="V2" s="14" t="str">
        <x:v>Auditoría</x:v>
      </x:c>
      <x:c r="AA2" t="str">
        <x:v>G-002</x:v>
      </x:c>
      <x:c r="AB2" t="str">
        <x:v>Daniel Ruiz</x:v>
      </x:c>
      <x:c r="AC2" t="str">
        <x:v>En curso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AA3" t="str">
        <x:v>G-003</x:v>
      </x:c>
      <x:c r="AB3" t="str">
        <x:v>Sofia Kim</x:v>
      </x:c>
      <x:c r="AC3" t="str">
        <x:v>Bloqueada</x:v>
      </x:c>
    </x:row>
    <x:row r="4" ht="20" customHeight="1">
      <x:c r="A4" s="15" t="str">
        <x:v>CARTERA DE EJECUCIÓN</x:v>
      </x:c>
      <x:c r="B4" s="15" t="str">
        <x:v>CARTERA DE EJECUCIÓN</x:v>
      </x:c>
      <x:c r="C4" s="15" t="str">
        <x:v>CARTERA DE EJECUCIÓN</x:v>
      </x:c>
      <x:c r="D4" s="15" t="str">
        <x:v>CARTERA DE EJECUCIÓN</x:v>
      </x:c>
      <x:c r="E4" s="15" t="str">
        <x:v>CARTERA DE EJECUCIÓN</x:v>
      </x:c>
      <x:c r="F4" s="15" t="str">
        <x:v>CARTERA DE EJECUCIÓN</x:v>
      </x:c>
      <x:c r="G4" s="15" t="str">
        <x:v>CARTERA DE EJECUCIÓN</x:v>
      </x:c>
      <x:c r="H4" s="15" t="str">
        <x:v>CARTERA DE EJECUCIÓN</x:v>
      </x:c>
      <x:c r="I4" s="15" t="str">
        <x:v>CARTERA DE EJECUCIÓN</x:v>
      </x:c>
      <x:c r="J4" s="15" t="str">
        <x:v>CARTERA DE EJECUCIÓN</x:v>
      </x:c>
      <x:c r="K4" s="15" t="str">
        <x:v>CARTERA DE EJECUCIÓN</x:v>
      </x:c>
      <x:c r="L4" s="15" t="str">
        <x:v>CARTERA DE EJECUCIÓN</x:v>
      </x:c>
      <x:c r="M4" s="15" t="str">
        <x:v>CARTERA DE EJECUCIÓN</x:v>
      </x:c>
      <x:c r="N4" s="15" t="str">
        <x:v>CARTERA DE EJECUCIÓN</x:v>
      </x:c>
      <x:c r="O4" s="15" t="str">
        <x:v>CARTERA DE EJECUCIÓN</x:v>
      </x:c>
      <x:c r="P4" s="15" t="str">
        <x:v>CARTERA DE EJECUCIÓN</x:v>
      </x:c>
      <x:c r="Q4" s="15" t="str">
        <x:v>CARTERA DE EJECUCIÓN</x:v>
      </x:c>
      <x:c r="R4" s="15" t="str">
        <x:v>CARTERA DE EJECUCIÓN</x:v>
      </x:c>
      <x:c r="S4" s="15" t="str">
        <x:v>CARTERA DE EJECUCIÓN</x:v>
      </x:c>
      <x:c r="T4" s="15" t="str">
        <x:v>CARTERA DE EJECUCIÓN</x:v>
      </x:c>
      <x:c r="U4" s="15" t="str">
        <x:v>CARTERA DE EJECUCIÓN</x:v>
      </x:c>
      <x:c r="V4" s="15" t="str">
        <x:v>CARTERA DE EJECUCIÓN</x:v>
      </x:c>
      <x:c r="AA4" t="str">
        <x:v>G-004</x:v>
      </x:c>
      <x:c r="AB4" t="str">
        <x:v>Lucas Martin</x:v>
      </x:c>
      <x:c r="AC4" t="str">
        <x:v>Completada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U5" s="4"/>
      <x:c r="V5" s="4"/>
      <x:c r="AA5" t="str">
        <x:v>G-005</x:v>
      </x:c>
      <x:c r="AB5" t="str">
        <x:v>Noor Al Mansoori</x:v>
      </x:c>
      <x:c r="AC5" t="str">
        <x:v>Cancelada</x:v>
      </x:c>
    </x:row>
    <x:row r="6" ht="22" customHeight="1">
      <x:c r="A6" s="17" t="str">
        <x:v>Cartera de Iniciativas</x:v>
      </x:c>
      <x:c r="B6" s="17" t="str">
        <x:v>Cartera de Iniciativas</x:v>
      </x:c>
      <x:c r="C6" s="17" t="str">
        <x:v>Cartera de Iniciativas</x:v>
      </x:c>
      <x:c r="D6" s="17" t="str">
        <x:v>Cartera de Iniciativas</x:v>
      </x:c>
      <x:c r="E6" s="17" t="str">
        <x:v>Cartera de Iniciativas</x:v>
      </x:c>
      <x:c r="F6" s="17" t="str">
        <x:v>Cartera de Iniciativas</x:v>
      </x:c>
      <x:c r="G6" s="17" t="str">
        <x:v>Cartera de Iniciativas</x:v>
      </x:c>
      <x:c r="H6" s="17" t="str">
        <x:v>Cartera de Iniciativas</x:v>
      </x:c>
      <x:c r="I6" s="17" t="str">
        <x:v>Cartera de Iniciativas</x:v>
      </x:c>
      <x:c r="J6" s="17" t="str">
        <x:v>Cartera de Iniciativas</x:v>
      </x:c>
      <x:c r="K6" s="17" t="str">
        <x:v>Cartera de Iniciativas</x:v>
      </x:c>
      <x:c r="L6" s="17" t="str">
        <x:v>Cartera de Iniciativas</x:v>
      </x:c>
      <x:c r="M6" s="17" t="str">
        <x:v>Cartera de Iniciativas</x:v>
      </x:c>
      <x:c r="N6" s="17" t="str">
        <x:v>Cartera de Iniciativas</x:v>
      </x:c>
      <x:c r="O6" s="17" t="str">
        <x:v>Cartera de Iniciativas</x:v>
      </x:c>
      <x:c r="P6" s="17" t="str">
        <x:v>Cartera de Iniciativas</x:v>
      </x:c>
      <x:c r="Q6" s="17" t="str">
        <x:v>Cartera de Iniciativas</x:v>
      </x:c>
      <x:c r="R6" s="17" t="str">
        <x:v>Cartera de Iniciativas</x:v>
      </x:c>
      <x:c r="S6" s="17" t="str">
        <x:v>Cartera de Iniciativas</x:v>
      </x:c>
      <x:c r="T6" s="17" t="str">
        <x:v>Cartera de Iniciativas</x:v>
      </x:c>
      <x:c r="U6" s="17" t="str">
        <x:v>Cartera de Iniciativas</x:v>
      </x:c>
      <x:c r="V6" s="17" t="str">
        <x:v>Cartera de Iniciativas</x:v>
      </x:c>
      <x:c r="AA6" t="str">
        <x:v>G-006</x:v>
      </x:c>
      <x:c r="AB6" t="str">
        <x:v>Omar Saleh</x:v>
      </x:c>
    </x:row>
    <x:row r="7" ht="22" customHeight="1">
      <x:c r="A7" s="18" t="str">
        <x:v>Controle el trabajo que entrega cada objetivo con presupuesto, esfuerzo, hitos, progreso y próximas acciones.</x:v>
      </x:c>
      <x:c r="B7" s="18" t="str">
        <x:v>Controle el trabajo que entrega cada objetivo con presupuesto, esfuerzo, hitos, progreso y próximas acciones.</x:v>
      </x:c>
      <x:c r="C7" s="18" t="str">
        <x:v>Controle el trabajo que entrega cada objetivo con presupuesto, esfuerzo, hitos, progreso y próximas acciones.</x:v>
      </x:c>
      <x:c r="D7" s="18" t="str">
        <x:v>Controle el trabajo que entrega cada objetivo con presupuesto, esfuerzo, hitos, progreso y próximas acciones.</x:v>
      </x:c>
      <x:c r="E7" s="18" t="str">
        <x:v>Controle el trabajo que entrega cada objetivo con presupuesto, esfuerzo, hitos, progreso y próximas acciones.</x:v>
      </x:c>
      <x:c r="F7" s="18" t="str">
        <x:v>Controle el trabajo que entrega cada objetivo con presupuesto, esfuerzo, hitos, progreso y próximas acciones.</x:v>
      </x:c>
      <x:c r="G7" s="18" t="str">
        <x:v>Controle el trabajo que entrega cada objetivo con presupuesto, esfuerzo, hitos, progreso y próximas acciones.</x:v>
      </x:c>
      <x:c r="H7" s="18" t="str">
        <x:v>Controle el trabajo que entrega cada objetivo con presupuesto, esfuerzo, hitos, progreso y próximas acciones.</x:v>
      </x:c>
      <x:c r="I7" s="18" t="str">
        <x:v>Controle el trabajo que entrega cada objetivo con presupuesto, esfuerzo, hitos, progreso y próximas acciones.</x:v>
      </x:c>
      <x:c r="J7" s="18" t="str">
        <x:v>Controle el trabajo que entrega cada objetivo con presupuesto, esfuerzo, hitos, progreso y próximas acciones.</x:v>
      </x:c>
      <x:c r="K7" s="18" t="str">
        <x:v>Controle el trabajo que entrega cada objetivo con presupuesto, esfuerzo, hitos, progreso y próximas acciones.</x:v>
      </x:c>
      <x:c r="L7" s="18" t="str">
        <x:v>Controle el trabajo que entrega cada objetivo con presupuesto, esfuerzo, hitos, progreso y próximas acciones.</x:v>
      </x:c>
      <x:c r="M7" s="18" t="str">
        <x:v>Controle el trabajo que entrega cada objetivo con presupuesto, esfuerzo, hitos, progreso y próximas acciones.</x:v>
      </x:c>
      <x:c r="N7" s="18" t="str">
        <x:v>Controle el trabajo que entrega cada objetivo con presupuesto, esfuerzo, hitos, progreso y próximas acciones.</x:v>
      </x:c>
      <x:c r="O7" s="18" t="str">
        <x:v>Controle el trabajo que entrega cada objetivo con presupuesto, esfuerzo, hitos, progreso y próximas acciones.</x:v>
      </x:c>
      <x:c r="P7" s="18" t="str">
        <x:v>Controle el trabajo que entrega cada objetivo con presupuesto, esfuerzo, hitos, progreso y próximas acciones.</x:v>
      </x:c>
      <x:c r="Q7" s="18" t="str">
        <x:v>Controle el trabajo que entrega cada objetivo con presupuesto, esfuerzo, hitos, progreso y próximas acciones.</x:v>
      </x:c>
      <x:c r="R7" s="18" t="str">
        <x:v>Controle el trabajo que entrega cada objetivo con presupuesto, esfuerzo, hitos, progreso y próximas acciones.</x:v>
      </x:c>
      <x:c r="S7" s="18" t="str">
        <x:v>Controle el trabajo que entrega cada objetivo con presupuesto, esfuerzo, hitos, progreso y próximas acciones.</x:v>
      </x:c>
      <x:c r="T7" s="18" t="str">
        <x:v>Controle el trabajo que entrega cada objetivo con presupuesto, esfuerzo, hitos, progreso y próximas acciones.</x:v>
      </x:c>
      <x:c r="U7" s="18" t="str">
        <x:v>Controle el trabajo que entrega cada objetivo con presupuesto, esfuerzo, hitos, progreso y próximas acciones.</x:v>
      </x:c>
      <x:c r="V7" s="18" t="str">
        <x:v>Controle el trabajo que entrega cada objetivo con presupuesto, esfuerzo, hitos, progreso y próximas acciones.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U9" s="4"/>
      <x:c r="V9" s="4"/>
    </x:row>
    <x:row r="10">
      <x:c r="A10" s="41" t="str">
        <x:v>ID iniciativa</x:v>
      </x:c>
      <x:c r="B10" s="42" t="str">
        <x:v>ID objetivo</x:v>
      </x:c>
      <x:c r="C10" s="42" t="str">
        <x:v>Iniciativa</x:v>
      </x:c>
      <x:c r="D10" s="42" t="str">
        <x:v>Responsable</x:v>
      </x:c>
      <x:c r="E10" s="42" t="str">
        <x:v>Inicio</x:v>
      </x:c>
      <x:c r="F10" s="42" t="str">
        <x:v>Vencimiento</x:v>
      </x:c>
      <x:c r="G10" s="42" t="str">
        <x:v>Presupuesto</x:v>
      </x:c>
      <x:c r="H10" s="42" t="str">
        <x:v>Gasto real</x:v>
      </x:c>
      <x:c r="I10" s="42" t="str">
        <x:v>Horas planificadas</x:v>
      </x:c>
      <x:c r="J10" s="42" t="str">
        <x:v>Horas usadas</x:v>
      </x:c>
      <x:c r="K10" s="42" t="str">
        <x:v>Estado</x:v>
      </x:c>
      <x:c r="L10" s="42" t="str">
        <x:v>Avance</x:v>
      </x:c>
      <x:c r="M10" s="42" t="str">
        <x:v>Próxima acción</x:v>
      </x:c>
      <x:c r="N10" s="42" t="str">
        <x:v>Salud</x:v>
      </x:c>
      <x:c r="O10" s="42" t="str">
        <x:v>Control de datos</x:v>
      </x:c>
      <x:c r="P10" s="43" t="str">
        <x:v>Rango</x:v>
      </x:c>
      <x:c r="Q10" s="4"/>
      <x:c r="R10" s="4"/>
      <x:c r="S10" s="4"/>
      <x:c r="T10" s="4"/>
      <x:c r="U10" s="4"/>
      <x:c r="V10" s="4"/>
    </x:row>
    <x:row r="11">
      <x:c r="A11" s="28" t="str">
        <x:v>I-001</x:v>
      </x:c>
      <x:c r="B11" s="28" t="str">
        <x:v>G-001</x:v>
      </x:c>
      <x:c r="C11" s="28" t="str">
        <x:v>Estándar de compromisos y escalación</x:v>
      </x:c>
      <x:c r="D11" s="28" t="str">
        <x:v>Noor Al Mansoori</x:v>
      </x:c>
      <x:c r="E11" s="70" t="d">
        <x:v>2026-10-15T00:00:00.000Z</x:v>
      </x:c>
      <x:c r="F11" s="70" t="d">
        <x:v>2027-02-28T00:00:00.000Z</x:v>
      </x:c>
      <x:c r="G11" s="78" t="n">
        <x:v>18000</x:v>
      </x:c>
      <x:c r="H11" s="78" t="n">
        <x:v>7200</x:v>
      </x:c>
      <x:c r="I11" s="81" t="n">
        <x:v>420</x:v>
      </x:c>
      <x:c r="J11" s="81" t="n">
        <x:v>170</x:v>
      </x:c>
      <x:c r="K11" s="28" t="str">
        <x:v>En curso</x:v>
      </x:c>
      <x:c r="L11" s="67" t="n">
        <x:v>0.42</x:v>
      </x:c>
      <x:c r="M11" s="28" t="str">
        <x:v>Probar el flujo de excepciones</x:v>
      </x:c>
      <x:c r="N11" s="64" t="str">
        <x:f>IF(A11="","",IF(K11="Completada","Completa",IF(K11="Cancelada","Cerrada",IF(OR(B11="",D11="",F11="",L11=""),"Falta",IF(F11&lt;'CONFIGURACIÓN'!$D$12,"Vencida",IF(F11&lt;='CONFIGURACIÓN'!$D$12+'CONFIGURACIÓN'!$D$13,"Próxima",IF(K11="Bloqueada","En riesgo","Al día")))))))</x:f>
        <x:v>Al día</x:v>
      </x:c>
      <x:c r="O11" s="64" t="str">
        <x:f>IF(A11="","",IF(OR(COUNTIF($A$11:$A$120,A11)&gt;1,B11="",COUNTIF('OBJETIVOS'!$A$11:$A$100,B11)=0,C11="",D11="",E11="",F11="",F11&lt;E11,G11&lt;0,H11&lt;0,I11&lt;0,J11&lt;0,K11="",L11&lt;0,L11&gt;1),"ERROR","CORRECTO"))</x:f>
        <x:v>CORRECTO</x:v>
      </x:c>
      <x:c r="P11" s="75" t="n">
        <x:f>IF(A11="",99999,IF(OR(N11="Completa",N11="Cerrada"),99999,IF(N11="Vencida",100,IF(N11="En riesgo",200,IF(N11="Próxima",300,400)))+ROW()/10000))</x:f>
        <x:v>400.0011</x:v>
      </x:c>
      <x:c r="Q11" s="4"/>
      <x:c r="R11" s="4"/>
      <x:c r="S11" s="4"/>
      <x:c r="T11" s="4"/>
      <x:c r="U11" s="4"/>
      <x:c r="V11" s="4"/>
    </x:row>
    <x:row r="12">
      <x:c r="A12" s="29" t="str">
        <x:v>I-002</x:v>
      </x:c>
      <x:c r="B12" s="29" t="str">
        <x:v>G-001</x:v>
      </x:c>
      <x:c r="C12" s="29" t="str">
        <x:v>Automatización de confirmaciones</x:v>
      </x:c>
      <x:c r="D12" s="29" t="str">
        <x:v>Lucas Martin</x:v>
      </x:c>
      <x:c r="E12" s="31" t="d">
        <x:v>2026-11-01T00:00:00.000Z</x:v>
      </x:c>
      <x:c r="F12" s="31" t="d">
        <x:v>2027-05-31T00:00:00.000Z</x:v>
      </x:c>
      <x:c r="G12" s="79" t="n">
        <x:v>32000</x:v>
      </x:c>
      <x:c r="H12" s="79" t="n">
        <x:v>4000</x:v>
      </x:c>
      <x:c r="I12" s="82" t="n">
        <x:v>520</x:v>
      </x:c>
      <x:c r="J12" s="82" t="n">
        <x:v>80</x:v>
      </x:c>
      <x:c r="K12" s="29" t="str">
        <x:v>En curso</x:v>
      </x:c>
      <x:c r="L12" s="68" t="n">
        <x:v>0.18</x:v>
      </x:c>
      <x:c r="M12" s="29" t="str">
        <x:v>Aprobar diseño de integración</x:v>
      </x:c>
      <x:c r="N12" s="65" t="str">
        <x:f>IF(A12="","",IF(K12="Completada","Completa",IF(K12="Cancelada","Cerrada",IF(OR(B12="",D12="",F12="",L12=""),"Falta",IF(F12&lt;'CONFIGURACIÓN'!$D$12,"Vencida",IF(F12&lt;='CONFIGURACIÓN'!$D$12+'CONFIGURACIÓN'!$D$13,"Próxima",IF(K12="Bloqueada","En riesgo","Al día")))))))</x:f>
        <x:v>Al día</x:v>
      </x:c>
      <x:c r="O12" s="65" t="str">
        <x:f>IF(A12="","",IF(OR(COUNTIF($A$11:$A$120,A12)&gt;1,B12="",COUNTIF('OBJETIVOS'!$A$11:$A$100,B12)=0,C12="",D12="",E12="",F12="",F12&lt;E12,G12&lt;0,H12&lt;0,I12&lt;0,J12&lt;0,K12="",L12&lt;0,L12&gt;1),"ERROR","CORRECTO"))</x:f>
        <x:v>CORRECTO</x:v>
      </x:c>
      <x:c r="P12" s="76" t="n">
        <x:f>IF(A12="",99999,IF(OR(N12="Completa",N12="Cerrada"),99999,IF(N12="Vencida",100,IF(N12="En riesgo",200,IF(N12="Próxima",300,400)))+ROW()/10000))</x:f>
        <x:v>400.0012</x:v>
      </x:c>
      <x:c r="Q12" s="4"/>
      <x:c r="R12" s="4"/>
      <x:c r="S12" s="4"/>
      <x:c r="T12" s="4"/>
      <x:c r="U12" s="4"/>
      <x:c r="V12" s="4"/>
    </x:row>
    <x:row r="13">
      <x:c r="A13" s="29" t="str">
        <x:v>I-003</x:v>
      </x:c>
      <x:c r="B13" s="29" t="str">
        <x:v>G-002</x:v>
      </x:c>
      <x:c r="C13" s="29" t="str">
        <x:v>Guía de renovación y expansión</x:v>
      </x:c>
      <x:c r="D13" s="29" t="str">
        <x:v>Daniel Ruiz</x:v>
      </x:c>
      <x:c r="E13" s="31" t="d">
        <x:v>2026-10-01T00:00:00.000Z</x:v>
      </x:c>
      <x:c r="F13" s="31" t="d">
        <x:v>2027-03-31T00:00:00.000Z</x:v>
      </x:c>
      <x:c r="G13" s="79" t="n">
        <x:v>14000</x:v>
      </x:c>
      <x:c r="H13" s="79" t="n">
        <x:v>6600</x:v>
      </x:c>
      <x:c r="I13" s="82" t="n">
        <x:v>360</x:v>
      </x:c>
      <x:c r="J13" s="82" t="n">
        <x:v>190</x:v>
      </x:c>
      <x:c r="K13" s="29" t="str">
        <x:v>En curso</x:v>
      </x:c>
      <x:c r="L13" s="68" t="n">
        <x:v>0.55</x:v>
      </x:c>
      <x:c r="M13" s="29" t="str">
        <x:v>Completar planes de cuentas</x:v>
      </x:c>
      <x:c r="N13" s="65" t="str">
        <x:f>IF(A13="","",IF(K13="Completada","Completa",IF(K13="Cancelada","Cerrada",IF(OR(B13="",D13="",F13="",L13=""),"Falta",IF(F13&lt;'CONFIGURACIÓN'!$D$12,"Vencida",IF(F13&lt;='CONFIGURACIÓN'!$D$12+'CONFIGURACIÓN'!$D$13,"Próxima",IF(K13="Bloqueada","En riesgo","Al día")))))))</x:f>
        <x:v>Al día</x:v>
      </x:c>
      <x:c r="O13" s="65" t="str">
        <x:f>IF(A13="","",IF(OR(COUNTIF($A$11:$A$120,A13)&gt;1,B13="",COUNTIF('OBJETIVOS'!$A$11:$A$100,B13)=0,C13="",D13="",E13="",F13="",F13&lt;E13,G13&lt;0,H13&lt;0,I13&lt;0,J13&lt;0,K13="",L13&lt;0,L13&gt;1),"ERROR","CORRECTO"))</x:f>
        <x:v>CORRECTO</x:v>
      </x:c>
      <x:c r="P13" s="76" t="n">
        <x:f>IF(A13="",99999,IF(OR(N13="Completa",N13="Cerrada"),99999,IF(N13="Vencida",100,IF(N13="En riesgo",200,IF(N13="Próxima",300,400)))+ROW()/10000))</x:f>
        <x:v>400.0013</x:v>
      </x:c>
      <x:c r="Q13" s="4"/>
      <x:c r="R13" s="4"/>
      <x:c r="S13" s="4"/>
      <x:c r="T13" s="4"/>
      <x:c r="U13" s="4"/>
      <x:c r="V13" s="4"/>
    </x:row>
    <x:row r="14">
      <x:c r="A14" s="29" t="str">
        <x:v>I-004</x:v>
      </x:c>
      <x:c r="B14" s="29" t="str">
        <x:v>G-002</x:v>
      </x:c>
      <x:c r="C14" s="29" t="str">
        <x:v>Revisión de margen por oferta</x:v>
      </x:c>
      <x:c r="D14" s="29" t="str">
        <x:v>Sofia Kim</x:v>
      </x:c>
      <x:c r="E14" s="31" t="d">
        <x:v>2026-10-01T00:00:00.000Z</x:v>
      </x:c>
      <x:c r="F14" s="31" t="d">
        <x:v>2026-12-15T00:00:00.000Z</x:v>
      </x:c>
      <x:c r="G14" s="79" t="n">
        <x:v>6000</x:v>
      </x:c>
      <x:c r="H14" s="79" t="n">
        <x:v>5100</x:v>
      </x:c>
      <x:c r="I14" s="82" t="n">
        <x:v>180</x:v>
      </x:c>
      <x:c r="J14" s="82" t="n">
        <x:v>150</x:v>
      </x:c>
      <x:c r="K14" s="29" t="str">
        <x:v>En curso</x:v>
      </x:c>
      <x:c r="L14" s="68" t="n">
        <x:v>0.78</x:v>
      </x:c>
      <x:c r="M14" s="29" t="str">
        <x:v>Resolver tres ofertas de bajo margen</x:v>
      </x:c>
      <x:c r="N14" s="65" t="str">
        <x:f>IF(A14="","",IF(K14="Completada","Completa",IF(K14="Cancelada","Cerrada",IF(OR(B14="",D14="",F14="",L14=""),"Falta",IF(F14&lt;'CONFIGURACIÓN'!$D$12,"Vencida",IF(F14&lt;='CONFIGURACIÓN'!$D$12+'CONFIGURACIÓN'!$D$13,"Próxima",IF(K14="Bloqueada","En riesgo","Al día")))))))</x:f>
        <x:v>Al día</x:v>
      </x:c>
      <x:c r="O14" s="65" t="str">
        <x:f>IF(A14="","",IF(OR(COUNTIF($A$11:$A$120,A14)&gt;1,B14="",COUNTIF('OBJETIVOS'!$A$11:$A$100,B14)=0,C14="",D14="",E14="",F14="",F14&lt;E14,G14&lt;0,H14&lt;0,I14&lt;0,J14&lt;0,K14="",L14&lt;0,L14&gt;1),"ERROR","CORRECTO"))</x:f>
        <x:v>CORRECTO</x:v>
      </x:c>
      <x:c r="P14" s="76" t="n">
        <x:f>IF(A14="",99999,IF(OR(N14="Completa",N14="Cerrada"),99999,IF(N14="Vencida",100,IF(N14="En riesgo",200,IF(N14="Próxima",300,400)))+ROW()/10000))</x:f>
        <x:v>400.0014</x:v>
      </x:c>
      <x:c r="Q14" s="4"/>
      <x:c r="R14" s="4"/>
      <x:c r="S14" s="4"/>
      <x:c r="T14" s="4"/>
      <x:c r="U14" s="4"/>
      <x:c r="V14" s="4"/>
    </x:row>
    <x:row r="15">
      <x:c r="A15" s="29" t="str">
        <x:v>I-005</x:v>
      </x:c>
      <x:c r="B15" s="29" t="str">
        <x:v>G-003</x:v>
      </x:c>
      <x:c r="C15" s="29" t="str">
        <x:v>Rediseño del flujo de despacho</x:v>
      </x:c>
      <x:c r="D15" s="29" t="str">
        <x:v>Maya Hassan</x:v>
      </x:c>
      <x:c r="E15" s="31" t="d">
        <x:v>2026-10-01T00:00:00.000Z</x:v>
      </x:c>
      <x:c r="F15" s="31" t="d">
        <x:v>2027-01-31T00:00:00.000Z</x:v>
      </x:c>
      <x:c r="G15" s="79" t="n">
        <x:v>24000</x:v>
      </x:c>
      <x:c r="H15" s="79" t="n">
        <x:v>15400</x:v>
      </x:c>
      <x:c r="I15" s="82" t="n">
        <x:v>480</x:v>
      </x:c>
      <x:c r="J15" s="82" t="n">
        <x:v>360</x:v>
      </x:c>
      <x:c r="K15" s="29" t="str">
        <x:v>Bloqueada</x:v>
      </x:c>
      <x:c r="L15" s="68" t="n">
        <x:v>0.62</x:v>
      </x:c>
      <x:c r="M15" s="29" t="str">
        <x:v>Resolver dependencia de escáner</x:v>
      </x:c>
      <x:c r="N15" s="65" t="str">
        <x:f>IF(A15="","",IF(K15="Completada","Completa",IF(K15="Cancelada","Cerrada",IF(OR(B15="",D15="",F15="",L15=""),"Falta",IF(F15&lt;'CONFIGURACIÓN'!$D$12,"Vencida",IF(F15&lt;='CONFIGURACIÓN'!$D$12+'CONFIGURACIÓN'!$D$13,"Próxima",IF(K15="Bloqueada","En riesgo","Al día")))))))</x:f>
        <x:v>En riesgo</x:v>
      </x:c>
      <x:c r="O15" s="65" t="str">
        <x:f>IF(A15="","",IF(OR(COUNTIF($A$11:$A$120,A15)&gt;1,B15="",COUNTIF('OBJETIVOS'!$A$11:$A$100,B15)=0,C15="",D15="",E15="",F15="",F15&lt;E15,G15&lt;0,H15&lt;0,I15&lt;0,J15&lt;0,K15="",L15&lt;0,L15&gt;1),"ERROR","CORRECTO"))</x:f>
        <x:v>CORRECTO</x:v>
      </x:c>
      <x:c r="P15" s="76" t="n">
        <x:f>IF(A15="",99999,IF(OR(N15="Completa",N15="Cerrada"),99999,IF(N15="Vencida",100,IF(N15="En riesgo",200,IF(N15="Próxima",300,400)))+ROW()/10000))</x:f>
        <x:v>200.0015</x:v>
      </x:c>
      <x:c r="Q15" s="4"/>
      <x:c r="R15" s="4"/>
      <x:c r="S15" s="4"/>
      <x:c r="T15" s="4"/>
      <x:c r="U15" s="4"/>
      <x:c r="V15" s="4"/>
    </x:row>
    <x:row r="16">
      <x:c r="A16" s="29" t="str">
        <x:v>I-006</x:v>
      </x:c>
      <x:c r="B16" s="29" t="str">
        <x:v>G-004</x:v>
      </x:c>
      <x:c r="C16" s="29" t="str">
        <x:v>Programa de conteo cíclico</x:v>
      </x:c>
      <x:c r="D16" s="29" t="str">
        <x:v>Lucas Martin</x:v>
      </x:c>
      <x:c r="E16" s="31" t="d">
        <x:v>2026-10-01T00:00:00.000Z</x:v>
      </x:c>
      <x:c r="F16" s="31" t="d">
        <x:v>2027-03-15T00:00:00.000Z</x:v>
      </x:c>
      <x:c r="G16" s="79" t="n">
        <x:v>9000</x:v>
      </x:c>
      <x:c r="H16" s="79" t="n">
        <x:v>3400</x:v>
      </x:c>
      <x:c r="I16" s="82" t="n">
        <x:v>300</x:v>
      </x:c>
      <x:c r="J16" s="82" t="n">
        <x:v>128</x:v>
      </x:c>
      <x:c r="K16" s="29" t="str">
        <x:v>En curso</x:v>
      </x:c>
      <x:c r="L16" s="68" t="n">
        <x:v>0.46</x:v>
      </x:c>
      <x:c r="M16" s="29" t="str">
        <x:v>Ampliar conteos a artículos B</x:v>
      </x:c>
      <x:c r="N16" s="65" t="str">
        <x:f>IF(A16="","",IF(K16="Completada","Completa",IF(K16="Cancelada","Cerrada",IF(OR(B16="",D16="",F16="",L16=""),"Falta",IF(F16&lt;'CONFIGURACIÓN'!$D$12,"Vencida",IF(F16&lt;='CONFIGURACIÓN'!$D$12+'CONFIGURACIÓN'!$D$13,"Próxima",IF(K16="Bloqueada","En riesgo","Al día")))))))</x:f>
        <x:v>Al día</x:v>
      </x:c>
      <x:c r="O16" s="65" t="str">
        <x:f>IF(A16="","",IF(OR(COUNTIF($A$11:$A$120,A16)&gt;1,B16="",COUNTIF('OBJETIVOS'!$A$11:$A$100,B16)=0,C16="",D16="",E16="",F16="",F16&lt;E16,G16&lt;0,H16&lt;0,I16&lt;0,J16&lt;0,K16="",L16&lt;0,L16&gt;1),"ERROR","CORRECTO"))</x:f>
        <x:v>CORRECTO</x:v>
      </x:c>
      <x:c r="P16" s="76" t="n">
        <x:f>IF(A16="",99999,IF(OR(N16="Completa",N16="Cerrada"),99999,IF(N16="Vencida",100,IF(N16="En riesgo",200,IF(N16="Próxima",300,400)))+ROW()/10000))</x:f>
        <x:v>400.0016</x:v>
      </x:c>
      <x:c r="Q16" s="4"/>
      <x:c r="R16" s="4"/>
      <x:c r="S16" s="4"/>
      <x:c r="T16" s="4"/>
      <x:c r="U16" s="4"/>
      <x:c r="V16" s="4"/>
    </x:row>
    <x:row r="17">
      <x:c r="A17" s="29" t="str">
        <x:v>I-007</x:v>
      </x:c>
      <x:c r="B17" s="29" t="str">
        <x:v>G-005</x:v>
      </x:c>
      <x:c r="C17" s="29" t="str">
        <x:v>Laboratorios mensuales de coaching</x:v>
      </x:c>
      <x:c r="D17" s="29" t="str">
        <x:v>Omar Saleh</x:v>
      </x:c>
      <x:c r="E17" s="31" t="d">
        <x:v>2026-10-20T00:00:00.000Z</x:v>
      </x:c>
      <x:c r="F17" s="31" t="d">
        <x:v>2027-08-31T00:00:00.000Z</x:v>
      </x:c>
      <x:c r="G17" s="79" t="n">
        <x:v>21000</x:v>
      </x:c>
      <x:c r="H17" s="79" t="n">
        <x:v>2200</x:v>
      </x:c>
      <x:c r="I17" s="82" t="n">
        <x:v>460</x:v>
      </x:c>
      <x:c r="J17" s="82" t="n">
        <x:v>65</x:v>
      </x:c>
      <x:c r="K17" s="29" t="str">
        <x:v>En curso</x:v>
      </x:c>
      <x:c r="L17" s="68" t="n">
        <x:v>0.2</x:v>
      </x:c>
      <x:c r="M17" s="29" t="str">
        <x:v>Realizar primer laboratorio</x:v>
      </x:c>
      <x:c r="N17" s="65" t="str">
        <x:f>IF(A17="","",IF(K17="Completada","Completa",IF(K17="Cancelada","Cerrada",IF(OR(B17="",D17="",F17="",L17=""),"Falta",IF(F17&lt;'CONFIGURACIÓN'!$D$12,"Vencida",IF(F17&lt;='CONFIGURACIÓN'!$D$12+'CONFIGURACIÓN'!$D$13,"Próxima",IF(K17="Bloqueada","En riesgo","Al día")))))))</x:f>
        <x:v>Al día</x:v>
      </x:c>
      <x:c r="O17" s="65" t="str">
        <x:f>IF(A17="","",IF(OR(COUNTIF($A$11:$A$120,A17)&gt;1,B17="",COUNTIF('OBJETIVOS'!$A$11:$A$100,B17)=0,C17="",D17="",E17="",F17="",F17&lt;E17,G17&lt;0,H17&lt;0,I17&lt;0,J17&lt;0,K17="",L17&lt;0,L17&gt;1),"ERROR","CORRECTO"))</x:f>
        <x:v>CORRECTO</x:v>
      </x:c>
      <x:c r="P17" s="76" t="n">
        <x:f>IF(A17="",99999,IF(OR(N17="Completa",N17="Cerrada"),99999,IF(N17="Vencida",100,IF(N17="En riesgo",200,IF(N17="Próxima",300,400)))+ROW()/10000))</x:f>
        <x:v>400.0017</x:v>
      </x:c>
      <x:c r="Q17" s="4"/>
      <x:c r="R17" s="4"/>
      <x:c r="S17" s="4"/>
      <x:c r="T17" s="4"/>
      <x:c r="U17" s="4"/>
      <x:c r="V17" s="4"/>
    </x:row>
    <x:row r="18">
      <x:c r="A18" s="29" t="str">
        <x:v>I-008</x:v>
      </x:c>
      <x:c r="B18" s="29" t="str">
        <x:v>G-006</x:v>
      </x:c>
      <x:c r="C18" s="29" t="str">
        <x:v>Equipo de respuesta a reclamaciones</x:v>
      </x:c>
      <x:c r="D18" s="29" t="str">
        <x:v>Noor Al Mansoori</x:v>
      </x:c>
      <x:c r="E18" s="31" t="d">
        <x:v>2026-07-01T00:00:00.000Z</x:v>
      </x:c>
      <x:c r="F18" s="31" t="d">
        <x:v>2026-10-15T00:00:00.000Z</x:v>
      </x:c>
      <x:c r="G18" s="79" t="n">
        <x:v>12000</x:v>
      </x:c>
      <x:c r="H18" s="79" t="n">
        <x:v>11800</x:v>
      </x:c>
      <x:c r="I18" s="82" t="n">
        <x:v>240</x:v>
      </x:c>
      <x:c r="J18" s="82" t="n">
        <x:v>238</x:v>
      </x:c>
      <x:c r="K18" s="29" t="str">
        <x:v>Completada</x:v>
      </x:c>
      <x:c r="L18" s="68" t="n">
        <x:v>1</x:v>
      </x:c>
      <x:c r="M18" s="29" t="str">
        <x:v>Archivar lecciones aprendidas</x:v>
      </x:c>
      <x:c r="N18" s="65" t="str">
        <x:f>IF(A18="","",IF(K18="Completada","Completa",IF(K18="Cancelada","Cerrada",IF(OR(B18="",D18="",F18="",L18=""),"Falta",IF(F18&lt;'CONFIGURACIÓN'!$D$12,"Vencida",IF(F18&lt;='CONFIGURACIÓN'!$D$12+'CONFIGURACIÓN'!$D$13,"Próxima",IF(K18="Bloqueada","En riesgo","Al día")))))))</x:f>
        <x:v>Completa</x:v>
      </x:c>
      <x:c r="O18" s="65" t="str">
        <x:f>IF(A18="","",IF(OR(COUNTIF($A$11:$A$120,A18)&gt;1,B18="",COUNTIF('OBJETIVOS'!$A$11:$A$100,B18)=0,C18="",D18="",E18="",F18="",F18&lt;E18,G18&lt;0,H18&lt;0,I18&lt;0,J18&lt;0,K18="",L18&lt;0,L18&gt;1),"ERROR","CORRECTO"))</x:f>
        <x:v>CORRECTO</x:v>
      </x:c>
      <x:c r="P18" s="76" t="n">
        <x:f>IF(A18="",99999,IF(OR(N18="Completa",N18="Cerrada"),99999,IF(N18="Vencida",100,IF(N18="En riesgo",200,IF(N18="Próxima",300,400)))+ROW()/10000))</x:f>
        <x:v>99999</x:v>
      </x:c>
      <x:c r="Q18" s="4"/>
      <x:c r="R18" s="4"/>
      <x:c r="S18" s="4"/>
      <x:c r="T18" s="4"/>
      <x:c r="U18" s="4"/>
      <x:c r="V18" s="4"/>
    </x:row>
    <x:row r="19">
      <x:c r="A19" s="29"/>
      <x:c r="B19" s="29"/>
      <x:c r="C19" s="29"/>
      <x:c r="D19" s="29"/>
      <x:c r="E19" s="31"/>
      <x:c r="F19" s="31"/>
      <x:c r="G19" s="79"/>
      <x:c r="H19" s="79"/>
      <x:c r="I19" s="82"/>
      <x:c r="J19" s="82"/>
      <x:c r="K19" s="29"/>
      <x:c r="L19" s="68"/>
      <x:c r="M19" s="29"/>
      <x:c r="N19" s="65" t="str">
        <x:f>IF(A19="","",IF(K19="Completada","Completa",IF(K19="Cancelada","Cerrada",IF(OR(B19="",D19="",F19="",L19=""),"Falta",IF(F19&lt;'CONFIGURACIÓN'!$D$12,"Vencida",IF(F19&lt;='CONFIGURACIÓN'!$D$12+'CONFIGURACIÓN'!$D$13,"Próxima",IF(K19="Bloqueada","En riesgo","Al día")))))))</x:f>
      </x:c>
      <x:c r="O19" s="65" t="str">
        <x:f>IF(A19="","",IF(OR(COUNTIF($A$11:$A$120,A19)&gt;1,B19="",COUNTIF('OBJETIVOS'!$A$11:$A$100,B19)=0,C19="",D19="",E19="",F19="",F19&lt;E19,G19&lt;0,H19&lt;0,I19&lt;0,J19&lt;0,K19="",L19&lt;0,L19&gt;1),"ERROR","CORRECTO"))</x:f>
      </x:c>
      <x:c r="P19" s="76" t="n">
        <x:f>IF(A19="",99999,IF(OR(N19="Completa",N19="Cerrada"),99999,IF(N19="Vencida",100,IF(N19="En riesgo",200,IF(N19="Próxima",300,400)))+ROW()/10000))</x:f>
        <x:v>99999</x:v>
      </x:c>
      <x:c r="Q19" s="4"/>
      <x:c r="R19" s="4"/>
      <x:c r="S19" s="4"/>
      <x:c r="T19" s="4"/>
      <x:c r="U19" s="4"/>
      <x:c r="V19" s="4"/>
    </x:row>
    <x:row r="20">
      <x:c r="A20" s="29"/>
      <x:c r="B20" s="29"/>
      <x:c r="C20" s="29"/>
      <x:c r="D20" s="29"/>
      <x:c r="E20" s="31"/>
      <x:c r="F20" s="31"/>
      <x:c r="G20" s="79"/>
      <x:c r="H20" s="79"/>
      <x:c r="I20" s="82"/>
      <x:c r="J20" s="82"/>
      <x:c r="K20" s="29"/>
      <x:c r="L20" s="68"/>
      <x:c r="M20" s="29"/>
      <x:c r="N20" s="65" t="str">
        <x:f>IF(A20="","",IF(K20="Completada","Completa",IF(K20="Cancelada","Cerrada",IF(OR(B20="",D20="",F20="",L20=""),"Falta",IF(F20&lt;'CONFIGURACIÓN'!$D$12,"Vencida",IF(F20&lt;='CONFIGURACIÓN'!$D$12+'CONFIGURACIÓN'!$D$13,"Próxima",IF(K20="Bloqueada","En riesgo","Al día")))))))</x:f>
      </x:c>
      <x:c r="O20" s="65" t="str">
        <x:f>IF(A20="","",IF(OR(COUNTIF($A$11:$A$120,A20)&gt;1,B20="",COUNTIF('OBJETIVOS'!$A$11:$A$100,B20)=0,C20="",D20="",E20="",F20="",F20&lt;E20,G20&lt;0,H20&lt;0,I20&lt;0,J20&lt;0,K20="",L20&lt;0,L20&gt;1),"ERROR","CORRECTO"))</x:f>
      </x:c>
      <x:c r="P20" s="76" t="n">
        <x:f>IF(A20="",99999,IF(OR(N20="Completa",N20="Cerrada"),99999,IF(N20="Vencida",100,IF(N20="En riesgo",200,IF(N20="Próxima",300,400)))+ROW()/10000))</x:f>
        <x:v>99999</x:v>
      </x:c>
      <x:c r="Q20" s="4"/>
      <x:c r="R20" s="4"/>
      <x:c r="S20" s="4"/>
      <x:c r="T20" s="4"/>
      <x:c r="U20" s="4"/>
      <x:c r="V20" s="4"/>
    </x:row>
    <x:row r="21">
      <x:c r="A21" s="29"/>
      <x:c r="B21" s="29"/>
      <x:c r="C21" s="29"/>
      <x:c r="D21" s="29"/>
      <x:c r="E21" s="31"/>
      <x:c r="F21" s="31"/>
      <x:c r="G21" s="79"/>
      <x:c r="H21" s="79"/>
      <x:c r="I21" s="82"/>
      <x:c r="J21" s="82"/>
      <x:c r="K21" s="29"/>
      <x:c r="L21" s="68"/>
      <x:c r="M21" s="29"/>
      <x:c r="N21" s="65" t="str">
        <x:f>IF(A21="","",IF(K21="Completada","Completa",IF(K21="Cancelada","Cerrada",IF(OR(B21="",D21="",F21="",L21=""),"Falta",IF(F21&lt;'CONFIGURACIÓN'!$D$12,"Vencida",IF(F21&lt;='CONFIGURACIÓN'!$D$12+'CONFIGURACIÓN'!$D$13,"Próxima",IF(K21="Bloqueada","En riesgo","Al día")))))))</x:f>
      </x:c>
      <x:c r="O21" s="65" t="str">
        <x:f>IF(A21="","",IF(OR(COUNTIF($A$11:$A$120,A21)&gt;1,B21="",COUNTIF('OBJETIVOS'!$A$11:$A$100,B21)=0,C21="",D21="",E21="",F21="",F21&lt;E21,G21&lt;0,H21&lt;0,I21&lt;0,J21&lt;0,K21="",L21&lt;0,L21&gt;1),"ERROR","CORRECTO"))</x:f>
      </x:c>
      <x:c r="P21" s="76" t="n">
        <x:f>IF(A21="",99999,IF(OR(N21="Completa",N21="Cerrada"),99999,IF(N21="Vencida",100,IF(N21="En riesgo",200,IF(N21="Próxima",300,400)))+ROW()/10000))</x:f>
        <x:v>99999</x:v>
      </x:c>
      <x:c r="Q21" s="4"/>
      <x:c r="R21" s="4"/>
      <x:c r="S21" s="4"/>
      <x:c r="T21" s="4"/>
      <x:c r="U21" s="4"/>
      <x:c r="V21" s="4"/>
    </x:row>
    <x:row r="22">
      <x:c r="A22" s="29"/>
      <x:c r="B22" s="29"/>
      <x:c r="C22" s="29"/>
      <x:c r="D22" s="29"/>
      <x:c r="E22" s="31"/>
      <x:c r="F22" s="31"/>
      <x:c r="G22" s="79"/>
      <x:c r="H22" s="79"/>
      <x:c r="I22" s="82"/>
      <x:c r="J22" s="82"/>
      <x:c r="K22" s="29"/>
      <x:c r="L22" s="68"/>
      <x:c r="M22" s="29"/>
      <x:c r="N22" s="65" t="str">
        <x:f>IF(A22="","",IF(K22="Completada","Completa",IF(K22="Cancelada","Cerrada",IF(OR(B22="",D22="",F22="",L22=""),"Falta",IF(F22&lt;'CONFIGURACIÓN'!$D$12,"Vencida",IF(F22&lt;='CONFIGURACIÓN'!$D$12+'CONFIGURACIÓN'!$D$13,"Próxima",IF(K22="Bloqueada","En riesgo","Al día")))))))</x:f>
      </x:c>
      <x:c r="O22" s="65" t="str">
        <x:f>IF(A22="","",IF(OR(COUNTIF($A$11:$A$120,A22)&gt;1,B22="",COUNTIF('OBJETIVOS'!$A$11:$A$100,B22)=0,C22="",D22="",E22="",F22="",F22&lt;E22,G22&lt;0,H22&lt;0,I22&lt;0,J22&lt;0,K22="",L22&lt;0,L22&gt;1),"ERROR","CORRECTO"))</x:f>
      </x:c>
      <x:c r="P22" s="76" t="n">
        <x:f>IF(A22="",99999,IF(OR(N22="Completa",N22="Cerrada"),99999,IF(N22="Vencida",100,IF(N22="En riesgo",200,IF(N22="Próxima",300,400)))+ROW()/10000))</x:f>
        <x:v>99999</x:v>
      </x:c>
      <x:c r="Q22" s="4"/>
      <x:c r="R22" s="4"/>
      <x:c r="S22" s="4"/>
      <x:c r="T22" s="4"/>
      <x:c r="U22" s="4"/>
      <x:c r="V22" s="4"/>
    </x:row>
    <x:row r="23">
      <x:c r="A23" s="29"/>
      <x:c r="B23" s="29"/>
      <x:c r="C23" s="29"/>
      <x:c r="D23" s="29"/>
      <x:c r="E23" s="31"/>
      <x:c r="F23" s="31"/>
      <x:c r="G23" s="79"/>
      <x:c r="H23" s="79"/>
      <x:c r="I23" s="82"/>
      <x:c r="J23" s="82"/>
      <x:c r="K23" s="29"/>
      <x:c r="L23" s="68"/>
      <x:c r="M23" s="29"/>
      <x:c r="N23" s="65" t="str">
        <x:f>IF(A23="","",IF(K23="Completada","Completa",IF(K23="Cancelada","Cerrada",IF(OR(B23="",D23="",F23="",L23=""),"Falta",IF(F23&lt;'CONFIGURACIÓN'!$D$12,"Vencida",IF(F23&lt;='CONFIGURACIÓN'!$D$12+'CONFIGURACIÓN'!$D$13,"Próxima",IF(K23="Bloqueada","En riesgo","Al día")))))))</x:f>
      </x:c>
      <x:c r="O23" s="65" t="str">
        <x:f>IF(A23="","",IF(OR(COUNTIF($A$11:$A$120,A23)&gt;1,B23="",COUNTIF('OBJETIVOS'!$A$11:$A$100,B23)=0,C23="",D23="",E23="",F23="",F23&lt;E23,G23&lt;0,H23&lt;0,I23&lt;0,J23&lt;0,K23="",L23&lt;0,L23&gt;1),"ERROR","CORRECTO"))</x:f>
      </x:c>
      <x:c r="P23" s="76" t="n">
        <x:f>IF(A23="",99999,IF(OR(N23="Completa",N23="Cerrada"),99999,IF(N23="Vencida",100,IF(N23="En riesgo",200,IF(N23="Próxima",300,400)))+ROW()/10000))</x:f>
        <x:v>99999</x:v>
      </x:c>
      <x:c r="Q23" s="4"/>
      <x:c r="R23" s="4"/>
      <x:c r="S23" s="4"/>
      <x:c r="T23" s="4"/>
      <x:c r="U23" s="4"/>
      <x:c r="V23" s="4"/>
    </x:row>
    <x:row r="24">
      <x:c r="A24" s="29"/>
      <x:c r="B24" s="29"/>
      <x:c r="C24" s="29"/>
      <x:c r="D24" s="29"/>
      <x:c r="E24" s="31"/>
      <x:c r="F24" s="31"/>
      <x:c r="G24" s="79"/>
      <x:c r="H24" s="79"/>
      <x:c r="I24" s="82"/>
      <x:c r="J24" s="82"/>
      <x:c r="K24" s="29"/>
      <x:c r="L24" s="68"/>
      <x:c r="M24" s="29"/>
      <x:c r="N24" s="65" t="str">
        <x:f>IF(A24="","",IF(K24="Completada","Completa",IF(K24="Cancelada","Cerrada",IF(OR(B24="",D24="",F24="",L24=""),"Falta",IF(F24&lt;'CONFIGURACIÓN'!$D$12,"Vencida",IF(F24&lt;='CONFIGURACIÓN'!$D$12+'CONFIGURACIÓN'!$D$13,"Próxima",IF(K24="Bloqueada","En riesgo","Al día")))))))</x:f>
      </x:c>
      <x:c r="O24" s="65" t="str">
        <x:f>IF(A24="","",IF(OR(COUNTIF($A$11:$A$120,A24)&gt;1,B24="",COUNTIF('OBJETIVOS'!$A$11:$A$100,B24)=0,C24="",D24="",E24="",F24="",F24&lt;E24,G24&lt;0,H24&lt;0,I24&lt;0,J24&lt;0,K24="",L24&lt;0,L24&gt;1),"ERROR","CORRECTO"))</x:f>
      </x:c>
      <x:c r="P24" s="76" t="n">
        <x:f>IF(A24="",99999,IF(OR(N24="Completa",N24="Cerrada"),99999,IF(N24="Vencida",100,IF(N24="En riesgo",200,IF(N24="Próxima",300,400)))+ROW()/10000))</x:f>
        <x:v>99999</x:v>
      </x:c>
      <x:c r="Q24" s="4"/>
      <x:c r="R24" s="4"/>
      <x:c r="S24" s="4"/>
      <x:c r="T24" s="4"/>
      <x:c r="U24" s="4"/>
      <x:c r="V24" s="4"/>
    </x:row>
    <x:row r="25">
      <x:c r="A25" s="29"/>
      <x:c r="B25" s="29"/>
      <x:c r="C25" s="29"/>
      <x:c r="D25" s="29"/>
      <x:c r="E25" s="31"/>
      <x:c r="F25" s="31"/>
      <x:c r="G25" s="79"/>
      <x:c r="H25" s="79"/>
      <x:c r="I25" s="82"/>
      <x:c r="J25" s="82"/>
      <x:c r="K25" s="29"/>
      <x:c r="L25" s="68"/>
      <x:c r="M25" s="29"/>
      <x:c r="N25" s="65" t="str">
        <x:f>IF(A25="","",IF(K25="Completada","Completa",IF(K25="Cancelada","Cerrada",IF(OR(B25="",D25="",F25="",L25=""),"Falta",IF(F25&lt;'CONFIGURACIÓN'!$D$12,"Vencida",IF(F25&lt;='CONFIGURACIÓN'!$D$12+'CONFIGURACIÓN'!$D$13,"Próxima",IF(K25="Bloqueada","En riesgo","Al día")))))))</x:f>
      </x:c>
      <x:c r="O25" s="65" t="str">
        <x:f>IF(A25="","",IF(OR(COUNTIF($A$11:$A$120,A25)&gt;1,B25="",COUNTIF('OBJETIVOS'!$A$11:$A$100,B25)=0,C25="",D25="",E25="",F25="",F25&lt;E25,G25&lt;0,H25&lt;0,I25&lt;0,J25&lt;0,K25="",L25&lt;0,L25&gt;1),"ERROR","CORRECTO"))</x:f>
      </x:c>
      <x:c r="P25" s="76" t="n">
        <x:f>IF(A25="",99999,IF(OR(N25="Completa",N25="Cerrada"),99999,IF(N25="Vencida",100,IF(N25="En riesgo",200,IF(N25="Próxima",300,400)))+ROW()/10000))</x:f>
        <x:v>99999</x:v>
      </x:c>
      <x:c r="Q25" s="4"/>
      <x:c r="R25" s="4"/>
      <x:c r="S25" s="4"/>
      <x:c r="T25" s="4"/>
      <x:c r="U25" s="4"/>
      <x:c r="V25" s="4"/>
    </x:row>
    <x:row r="26">
      <x:c r="A26" s="29"/>
      <x:c r="B26" s="29"/>
      <x:c r="C26" s="29"/>
      <x:c r="D26" s="29"/>
      <x:c r="E26" s="31"/>
      <x:c r="F26" s="31"/>
      <x:c r="G26" s="79"/>
      <x:c r="H26" s="79"/>
      <x:c r="I26" s="82"/>
      <x:c r="J26" s="82"/>
      <x:c r="K26" s="29"/>
      <x:c r="L26" s="68"/>
      <x:c r="M26" s="29"/>
      <x:c r="N26" s="65" t="str">
        <x:f>IF(A26="","",IF(K26="Completada","Completa",IF(K26="Cancelada","Cerrada",IF(OR(B26="",D26="",F26="",L26=""),"Falta",IF(F26&lt;'CONFIGURACIÓN'!$D$12,"Vencida",IF(F26&lt;='CONFIGURACIÓN'!$D$12+'CONFIGURACIÓN'!$D$13,"Próxima",IF(K26="Bloqueada","En riesgo","Al día")))))))</x:f>
      </x:c>
      <x:c r="O26" s="65" t="str">
        <x:f>IF(A26="","",IF(OR(COUNTIF($A$11:$A$120,A26)&gt;1,B26="",COUNTIF('OBJETIVOS'!$A$11:$A$100,B26)=0,C26="",D26="",E26="",F26="",F26&lt;E26,G26&lt;0,H26&lt;0,I26&lt;0,J26&lt;0,K26="",L26&lt;0,L26&gt;1),"ERROR","CORRECTO"))</x:f>
      </x:c>
      <x:c r="P26" s="76" t="n">
        <x:f>IF(A26="",99999,IF(OR(N26="Completa",N26="Cerrada"),99999,IF(N26="Vencida",100,IF(N26="En riesgo",200,IF(N26="Próxima",300,400)))+ROW()/10000))</x:f>
        <x:v>99999</x:v>
      </x:c>
      <x:c r="Q26" s="4"/>
      <x:c r="R26" s="4"/>
      <x:c r="S26" s="4"/>
      <x:c r="T26" s="4"/>
      <x:c r="U26" s="4"/>
      <x:c r="V26" s="4"/>
    </x:row>
    <x:row r="27">
      <x:c r="A27" s="29"/>
      <x:c r="B27" s="29"/>
      <x:c r="C27" s="29"/>
      <x:c r="D27" s="29"/>
      <x:c r="E27" s="31"/>
      <x:c r="F27" s="31"/>
      <x:c r="G27" s="79"/>
      <x:c r="H27" s="79"/>
      <x:c r="I27" s="82"/>
      <x:c r="J27" s="82"/>
      <x:c r="K27" s="29"/>
      <x:c r="L27" s="68"/>
      <x:c r="M27" s="29"/>
      <x:c r="N27" s="65" t="str">
        <x:f>IF(A27="","",IF(K27="Completada","Completa",IF(K27="Cancelada","Cerrada",IF(OR(B27="",D27="",F27="",L27=""),"Falta",IF(F27&lt;'CONFIGURACIÓN'!$D$12,"Vencida",IF(F27&lt;='CONFIGURACIÓN'!$D$12+'CONFIGURACIÓN'!$D$13,"Próxima",IF(K27="Bloqueada","En riesgo","Al día")))))))</x:f>
      </x:c>
      <x:c r="O27" s="65" t="str">
        <x:f>IF(A27="","",IF(OR(COUNTIF($A$11:$A$120,A27)&gt;1,B27="",COUNTIF('OBJETIVOS'!$A$11:$A$100,B27)=0,C27="",D27="",E27="",F27="",F27&lt;E27,G27&lt;0,H27&lt;0,I27&lt;0,J27&lt;0,K27="",L27&lt;0,L27&gt;1),"ERROR","CORRECTO"))</x:f>
      </x:c>
      <x:c r="P27" s="76" t="n">
        <x:f>IF(A27="",99999,IF(OR(N27="Completa",N27="Cerrada"),99999,IF(N27="Vencida",100,IF(N27="En riesgo",200,IF(N27="Próxima",300,400)))+ROW()/10000))</x:f>
        <x:v>99999</x:v>
      </x:c>
      <x:c r="Q27" s="4"/>
      <x:c r="R27" s="4"/>
      <x:c r="S27" s="4"/>
      <x:c r="T27" s="4"/>
      <x:c r="U27" s="4"/>
      <x:c r="V27" s="4"/>
    </x:row>
    <x:row r="28">
      <x:c r="A28" s="29"/>
      <x:c r="B28" s="29"/>
      <x:c r="C28" s="29"/>
      <x:c r="D28" s="29"/>
      <x:c r="E28" s="31"/>
      <x:c r="F28" s="31"/>
      <x:c r="G28" s="79"/>
      <x:c r="H28" s="79"/>
      <x:c r="I28" s="82"/>
      <x:c r="J28" s="82"/>
      <x:c r="K28" s="29"/>
      <x:c r="L28" s="68"/>
      <x:c r="M28" s="29"/>
      <x:c r="N28" s="65" t="str">
        <x:f>IF(A28="","",IF(K28="Completada","Completa",IF(K28="Cancelada","Cerrada",IF(OR(B28="",D28="",F28="",L28=""),"Falta",IF(F28&lt;'CONFIGURACIÓN'!$D$12,"Vencida",IF(F28&lt;='CONFIGURACIÓN'!$D$12+'CONFIGURACIÓN'!$D$13,"Próxima",IF(K28="Bloqueada","En riesgo","Al día")))))))</x:f>
      </x:c>
      <x:c r="O28" s="65" t="str">
        <x:f>IF(A28="","",IF(OR(COUNTIF($A$11:$A$120,A28)&gt;1,B28="",COUNTIF('OBJETIVOS'!$A$11:$A$100,B28)=0,C28="",D28="",E28="",F28="",F28&lt;E28,G28&lt;0,H28&lt;0,I28&lt;0,J28&lt;0,K28="",L28&lt;0,L28&gt;1),"ERROR","CORRECTO"))</x:f>
      </x:c>
      <x:c r="P28" s="76" t="n">
        <x:f>IF(A28="",99999,IF(OR(N28="Completa",N28="Cerrada"),99999,IF(N28="Vencida",100,IF(N28="En riesgo",200,IF(N28="Próxima",300,400)))+ROW()/10000))</x:f>
        <x:v>99999</x:v>
      </x:c>
      <x:c r="Q28" s="4"/>
      <x:c r="R28" s="4"/>
      <x:c r="S28" s="4"/>
      <x:c r="T28" s="4"/>
      <x:c r="U28" s="4"/>
      <x:c r="V28" s="4"/>
    </x:row>
    <x:row r="29">
      <x:c r="A29" s="29"/>
      <x:c r="B29" s="29"/>
      <x:c r="C29" s="29"/>
      <x:c r="D29" s="29"/>
      <x:c r="E29" s="31"/>
      <x:c r="F29" s="31"/>
      <x:c r="G29" s="79"/>
      <x:c r="H29" s="79"/>
      <x:c r="I29" s="82"/>
      <x:c r="J29" s="82"/>
      <x:c r="K29" s="29"/>
      <x:c r="L29" s="68"/>
      <x:c r="M29" s="29"/>
      <x:c r="N29" s="65" t="str">
        <x:f>IF(A29="","",IF(K29="Completada","Completa",IF(K29="Cancelada","Cerrada",IF(OR(B29="",D29="",F29="",L29=""),"Falta",IF(F29&lt;'CONFIGURACIÓN'!$D$12,"Vencida",IF(F29&lt;='CONFIGURACIÓN'!$D$12+'CONFIGURACIÓN'!$D$13,"Próxima",IF(K29="Bloqueada","En riesgo","Al día")))))))</x:f>
      </x:c>
      <x:c r="O29" s="65" t="str">
        <x:f>IF(A29="","",IF(OR(COUNTIF($A$11:$A$120,A29)&gt;1,B29="",COUNTIF('OBJETIVOS'!$A$11:$A$100,B29)=0,C29="",D29="",E29="",F29="",F29&lt;E29,G29&lt;0,H29&lt;0,I29&lt;0,J29&lt;0,K29="",L29&lt;0,L29&gt;1),"ERROR","CORRECTO"))</x:f>
      </x:c>
      <x:c r="P29" s="76" t="n">
        <x:f>IF(A29="",99999,IF(OR(N29="Completa",N29="Cerrada"),99999,IF(N29="Vencida",100,IF(N29="En riesgo",200,IF(N29="Próxima",300,400)))+ROW()/10000))</x:f>
        <x:v>99999</x:v>
      </x:c>
      <x:c r="Q29" s="4"/>
      <x:c r="R29" s="4"/>
      <x:c r="S29" s="4"/>
      <x:c r="T29" s="4"/>
      <x:c r="U29" s="4"/>
      <x:c r="V29" s="4"/>
    </x:row>
    <x:row r="30">
      <x:c r="A30" s="29"/>
      <x:c r="B30" s="29"/>
      <x:c r="C30" s="29"/>
      <x:c r="D30" s="29"/>
      <x:c r="E30" s="31"/>
      <x:c r="F30" s="31"/>
      <x:c r="G30" s="79"/>
      <x:c r="H30" s="79"/>
      <x:c r="I30" s="82"/>
      <x:c r="J30" s="82"/>
      <x:c r="K30" s="29"/>
      <x:c r="L30" s="68"/>
      <x:c r="M30" s="29"/>
      <x:c r="N30" s="65" t="str">
        <x:f>IF(A30="","",IF(K30="Completada","Completa",IF(K30="Cancelada","Cerrada",IF(OR(B30="",D30="",F30="",L30=""),"Falta",IF(F30&lt;'CONFIGURACIÓN'!$D$12,"Vencida",IF(F30&lt;='CONFIGURACIÓN'!$D$12+'CONFIGURACIÓN'!$D$13,"Próxima",IF(K30="Bloqueada","En riesgo","Al día")))))))</x:f>
      </x:c>
      <x:c r="O30" s="65" t="str">
        <x:f>IF(A30="","",IF(OR(COUNTIF($A$11:$A$120,A30)&gt;1,B30="",COUNTIF('OBJETIVOS'!$A$11:$A$100,B30)=0,C30="",D30="",E30="",F30="",F30&lt;E30,G30&lt;0,H30&lt;0,I30&lt;0,J30&lt;0,K30="",L30&lt;0,L30&gt;1),"ERROR","CORRECTO"))</x:f>
      </x:c>
      <x:c r="P30" s="76" t="n">
        <x:f>IF(A30="",99999,IF(OR(N30="Completa",N30="Cerrada"),99999,IF(N30="Vencida",100,IF(N30="En riesgo",200,IF(N30="Próxima",300,400)))+ROW()/10000))</x:f>
        <x:v>99999</x:v>
      </x:c>
      <x:c r="Q30" s="4"/>
      <x:c r="R30" s="4"/>
      <x:c r="S30" s="4"/>
      <x:c r="T30" s="4"/>
      <x:c r="U30" s="4"/>
      <x:c r="V30" s="4"/>
    </x:row>
    <x:row r="31">
      <x:c r="A31" s="29"/>
      <x:c r="B31" s="29"/>
      <x:c r="C31" s="29"/>
      <x:c r="D31" s="29"/>
      <x:c r="E31" s="31"/>
      <x:c r="F31" s="31"/>
      <x:c r="G31" s="79"/>
      <x:c r="H31" s="79"/>
      <x:c r="I31" s="82"/>
      <x:c r="J31" s="82"/>
      <x:c r="K31" s="29"/>
      <x:c r="L31" s="68"/>
      <x:c r="M31" s="29"/>
      <x:c r="N31" s="65" t="str">
        <x:f>IF(A31="","",IF(K31="Completada","Completa",IF(K31="Cancelada","Cerrada",IF(OR(B31="",D31="",F31="",L31=""),"Falta",IF(F31&lt;'CONFIGURACIÓN'!$D$12,"Vencida",IF(F31&lt;='CONFIGURACIÓN'!$D$12+'CONFIGURACIÓN'!$D$13,"Próxima",IF(K31="Bloqueada","En riesgo","Al día")))))))</x:f>
      </x:c>
      <x:c r="O31" s="65" t="str">
        <x:f>IF(A31="","",IF(OR(COUNTIF($A$11:$A$120,A31)&gt;1,B31="",COUNTIF('OBJETIVOS'!$A$11:$A$100,B31)=0,C31="",D31="",E31="",F31="",F31&lt;E31,G31&lt;0,H31&lt;0,I31&lt;0,J31&lt;0,K31="",L31&lt;0,L31&gt;1),"ERROR","CORRECTO"))</x:f>
      </x:c>
      <x:c r="P31" s="76" t="n">
        <x:f>IF(A31="",99999,IF(OR(N31="Completa",N31="Cerrada"),99999,IF(N31="Vencida",100,IF(N31="En riesgo",200,IF(N31="Próxima",300,400)))+ROW()/10000))</x:f>
        <x:v>99999</x:v>
      </x:c>
      <x:c r="Q31" s="4"/>
      <x:c r="R31" s="4"/>
      <x:c r="S31" s="4"/>
      <x:c r="T31" s="4"/>
      <x:c r="U31" s="4"/>
      <x:c r="V31" s="4"/>
    </x:row>
    <x:row r="32">
      <x:c r="A32" s="29"/>
      <x:c r="B32" s="29"/>
      <x:c r="C32" s="29"/>
      <x:c r="D32" s="29"/>
      <x:c r="E32" s="31"/>
      <x:c r="F32" s="31"/>
      <x:c r="G32" s="79"/>
      <x:c r="H32" s="79"/>
      <x:c r="I32" s="82"/>
      <x:c r="J32" s="82"/>
      <x:c r="K32" s="29"/>
      <x:c r="L32" s="68"/>
      <x:c r="M32" s="29"/>
      <x:c r="N32" s="65" t="str">
        <x:f>IF(A32="","",IF(K32="Completada","Completa",IF(K32="Cancelada","Cerrada",IF(OR(B32="",D32="",F32="",L32=""),"Falta",IF(F32&lt;'CONFIGURACIÓN'!$D$12,"Vencida",IF(F32&lt;='CONFIGURACIÓN'!$D$12+'CONFIGURACIÓN'!$D$13,"Próxima",IF(K32="Bloqueada","En riesgo","Al día")))))))</x:f>
      </x:c>
      <x:c r="O32" s="65" t="str">
        <x:f>IF(A32="","",IF(OR(COUNTIF($A$11:$A$120,A32)&gt;1,B32="",COUNTIF('OBJETIVOS'!$A$11:$A$100,B32)=0,C32="",D32="",E32="",F32="",F32&lt;E32,G32&lt;0,H32&lt;0,I32&lt;0,J32&lt;0,K32="",L32&lt;0,L32&gt;1),"ERROR","CORRECTO"))</x:f>
      </x:c>
      <x:c r="P32" s="76" t="n">
        <x:f>IF(A32="",99999,IF(OR(N32="Completa",N32="Cerrada"),99999,IF(N32="Vencida",100,IF(N32="En riesgo",200,IF(N32="Próxima",300,400)))+ROW()/10000))</x:f>
        <x:v>99999</x:v>
      </x:c>
      <x:c r="Q32" s="4"/>
      <x:c r="R32" s="4"/>
      <x:c r="S32" s="4"/>
      <x:c r="T32" s="4"/>
      <x:c r="U32" s="4"/>
      <x:c r="V32" s="4"/>
    </x:row>
    <x:row r="33">
      <x:c r="A33" s="29"/>
      <x:c r="B33" s="29"/>
      <x:c r="C33" s="29"/>
      <x:c r="D33" s="29"/>
      <x:c r="E33" s="31"/>
      <x:c r="F33" s="31"/>
      <x:c r="G33" s="79"/>
      <x:c r="H33" s="79"/>
      <x:c r="I33" s="82"/>
      <x:c r="J33" s="82"/>
      <x:c r="K33" s="29"/>
      <x:c r="L33" s="68"/>
      <x:c r="M33" s="29"/>
      <x:c r="N33" s="65" t="str">
        <x:f>IF(A33="","",IF(K33="Completada","Completa",IF(K33="Cancelada","Cerrada",IF(OR(B33="",D33="",F33="",L33=""),"Falta",IF(F33&lt;'CONFIGURACIÓN'!$D$12,"Vencida",IF(F33&lt;='CONFIGURACIÓN'!$D$12+'CONFIGURACIÓN'!$D$13,"Próxima",IF(K33="Bloqueada","En riesgo","Al día")))))))</x:f>
      </x:c>
      <x:c r="O33" s="65" t="str">
        <x:f>IF(A33="","",IF(OR(COUNTIF($A$11:$A$120,A33)&gt;1,B33="",COUNTIF('OBJETIVOS'!$A$11:$A$100,B33)=0,C33="",D33="",E33="",F33="",F33&lt;E33,G33&lt;0,H33&lt;0,I33&lt;0,J33&lt;0,K33="",L33&lt;0,L33&gt;1),"ERROR","CORRECTO"))</x:f>
      </x:c>
      <x:c r="P33" s="76" t="n">
        <x:f>IF(A33="",99999,IF(OR(N33="Completa",N33="Cerrada"),99999,IF(N33="Vencida",100,IF(N33="En riesgo",200,IF(N33="Próxima",300,400)))+ROW()/10000))</x:f>
        <x:v>99999</x:v>
      </x:c>
      <x:c r="Q33" s="4"/>
      <x:c r="R33" s="4"/>
      <x:c r="S33" s="4"/>
      <x:c r="T33" s="4"/>
      <x:c r="U33" s="4"/>
      <x:c r="V33" s="4"/>
    </x:row>
    <x:row r="34">
      <x:c r="A34" s="29"/>
      <x:c r="B34" s="29"/>
      <x:c r="C34" s="29"/>
      <x:c r="D34" s="29"/>
      <x:c r="E34" s="31"/>
      <x:c r="F34" s="31"/>
      <x:c r="G34" s="79"/>
      <x:c r="H34" s="79"/>
      <x:c r="I34" s="82"/>
      <x:c r="J34" s="82"/>
      <x:c r="K34" s="29"/>
      <x:c r="L34" s="68"/>
      <x:c r="M34" s="29"/>
      <x:c r="N34" s="65" t="str">
        <x:f>IF(A34="","",IF(K34="Completada","Completa",IF(K34="Cancelada","Cerrada",IF(OR(B34="",D34="",F34="",L34=""),"Falta",IF(F34&lt;'CONFIGURACIÓN'!$D$12,"Vencida",IF(F34&lt;='CONFIGURACIÓN'!$D$12+'CONFIGURACIÓN'!$D$13,"Próxima",IF(K34="Bloqueada","En riesgo","Al día")))))))</x:f>
      </x:c>
      <x:c r="O34" s="65" t="str">
        <x:f>IF(A34="","",IF(OR(COUNTIF($A$11:$A$120,A34)&gt;1,B34="",COUNTIF('OBJETIVOS'!$A$11:$A$100,B34)=0,C34="",D34="",E34="",F34="",F34&lt;E34,G34&lt;0,H34&lt;0,I34&lt;0,J34&lt;0,K34="",L34&lt;0,L34&gt;1),"ERROR","CORRECTO"))</x:f>
      </x:c>
      <x:c r="P34" s="76" t="n">
        <x:f>IF(A34="",99999,IF(OR(N34="Completa",N34="Cerrada"),99999,IF(N34="Vencida",100,IF(N34="En riesgo",200,IF(N34="Próxima",300,400)))+ROW()/10000))</x:f>
        <x:v>99999</x:v>
      </x:c>
      <x:c r="Q34" s="4"/>
      <x:c r="R34" s="4"/>
      <x:c r="S34" s="4"/>
      <x:c r="T34" s="4"/>
      <x:c r="U34" s="4"/>
      <x:c r="V34" s="4"/>
    </x:row>
    <x:row r="35">
      <x:c r="A35" s="29"/>
      <x:c r="B35" s="29"/>
      <x:c r="C35" s="29"/>
      <x:c r="D35" s="29"/>
      <x:c r="E35" s="31"/>
      <x:c r="F35" s="31"/>
      <x:c r="G35" s="79"/>
      <x:c r="H35" s="79"/>
      <x:c r="I35" s="82"/>
      <x:c r="J35" s="82"/>
      <x:c r="K35" s="29"/>
      <x:c r="L35" s="68"/>
      <x:c r="M35" s="29"/>
      <x:c r="N35" s="65" t="str">
        <x:f>IF(A35="","",IF(K35="Completada","Completa",IF(K35="Cancelada","Cerrada",IF(OR(B35="",D35="",F35="",L35=""),"Falta",IF(F35&lt;'CONFIGURACIÓN'!$D$12,"Vencida",IF(F35&lt;='CONFIGURACIÓN'!$D$12+'CONFIGURACIÓN'!$D$13,"Próxima",IF(K35="Bloqueada","En riesgo","Al día")))))))</x:f>
      </x:c>
      <x:c r="O35" s="65" t="str">
        <x:f>IF(A35="","",IF(OR(COUNTIF($A$11:$A$120,A35)&gt;1,B35="",COUNTIF('OBJETIVOS'!$A$11:$A$100,B35)=0,C35="",D35="",E35="",F35="",F35&lt;E35,G35&lt;0,H35&lt;0,I35&lt;0,J35&lt;0,K35="",L35&lt;0,L35&gt;1),"ERROR","CORRECTO"))</x:f>
      </x:c>
      <x:c r="P35" s="76" t="n">
        <x:f>IF(A35="",99999,IF(OR(N35="Completa",N35="Cerrada"),99999,IF(N35="Vencida",100,IF(N35="En riesgo",200,IF(N35="Próxima",300,400)))+ROW()/10000))</x:f>
        <x:v>99999</x:v>
      </x:c>
      <x:c r="Q35" s="4"/>
      <x:c r="R35" s="4"/>
      <x:c r="S35" s="4"/>
      <x:c r="T35" s="4"/>
      <x:c r="U35" s="4"/>
      <x:c r="V35" s="4"/>
    </x:row>
    <x:row r="36">
      <x:c r="A36" s="29"/>
      <x:c r="B36" s="29"/>
      <x:c r="C36" s="29"/>
      <x:c r="D36" s="29"/>
      <x:c r="E36" s="31"/>
      <x:c r="F36" s="31"/>
      <x:c r="G36" s="79"/>
      <x:c r="H36" s="79"/>
      <x:c r="I36" s="82"/>
      <x:c r="J36" s="82"/>
      <x:c r="K36" s="29"/>
      <x:c r="L36" s="68"/>
      <x:c r="M36" s="29"/>
      <x:c r="N36" s="65" t="str">
        <x:f>IF(A36="","",IF(K36="Completada","Completa",IF(K36="Cancelada","Cerrada",IF(OR(B36="",D36="",F36="",L36=""),"Falta",IF(F36&lt;'CONFIGURACIÓN'!$D$12,"Vencida",IF(F36&lt;='CONFIGURACIÓN'!$D$12+'CONFIGURACIÓN'!$D$13,"Próxima",IF(K36="Bloqueada","En riesgo","Al día")))))))</x:f>
      </x:c>
      <x:c r="O36" s="65" t="str">
        <x:f>IF(A36="","",IF(OR(COUNTIF($A$11:$A$120,A36)&gt;1,B36="",COUNTIF('OBJETIVOS'!$A$11:$A$100,B36)=0,C36="",D36="",E36="",F36="",F36&lt;E36,G36&lt;0,H36&lt;0,I36&lt;0,J36&lt;0,K36="",L36&lt;0,L36&gt;1),"ERROR","CORRECTO"))</x:f>
      </x:c>
      <x:c r="P36" s="76" t="n">
        <x:f>IF(A36="",99999,IF(OR(N36="Completa",N36="Cerrada"),99999,IF(N36="Vencida",100,IF(N36="En riesgo",200,IF(N36="Próxima",300,400)))+ROW()/10000))</x:f>
        <x:v>99999</x:v>
      </x:c>
      <x:c r="Q36" s="4"/>
      <x:c r="R36" s="4"/>
      <x:c r="S36" s="4"/>
      <x:c r="T36" s="4"/>
      <x:c r="U36" s="4"/>
      <x:c r="V36" s="4"/>
    </x:row>
    <x:row r="37">
      <x:c r="A37" s="29"/>
      <x:c r="B37" s="29"/>
      <x:c r="C37" s="29"/>
      <x:c r="D37" s="29"/>
      <x:c r="E37" s="31"/>
      <x:c r="F37" s="31"/>
      <x:c r="G37" s="79"/>
      <x:c r="H37" s="79"/>
      <x:c r="I37" s="82"/>
      <x:c r="J37" s="82"/>
      <x:c r="K37" s="29"/>
      <x:c r="L37" s="68"/>
      <x:c r="M37" s="29"/>
      <x:c r="N37" s="65" t="str">
        <x:f>IF(A37="","",IF(K37="Completada","Completa",IF(K37="Cancelada","Cerrada",IF(OR(B37="",D37="",F37="",L37=""),"Falta",IF(F37&lt;'CONFIGURACIÓN'!$D$12,"Vencida",IF(F37&lt;='CONFIGURACIÓN'!$D$12+'CONFIGURACIÓN'!$D$13,"Próxima",IF(K37="Bloqueada","En riesgo","Al día")))))))</x:f>
      </x:c>
      <x:c r="O37" s="65" t="str">
        <x:f>IF(A37="","",IF(OR(COUNTIF($A$11:$A$120,A37)&gt;1,B37="",COUNTIF('OBJETIVOS'!$A$11:$A$100,B37)=0,C37="",D37="",E37="",F37="",F37&lt;E37,G37&lt;0,H37&lt;0,I37&lt;0,J37&lt;0,K37="",L37&lt;0,L37&gt;1),"ERROR","CORRECTO"))</x:f>
      </x:c>
      <x:c r="P37" s="76" t="n">
        <x:f>IF(A37="",99999,IF(OR(N37="Completa",N37="Cerrada"),99999,IF(N37="Vencida",100,IF(N37="En riesgo",200,IF(N37="Próxima",300,400)))+ROW()/10000))</x:f>
        <x:v>99999</x:v>
      </x:c>
      <x:c r="Q37" s="4"/>
      <x:c r="R37" s="4"/>
      <x:c r="S37" s="4"/>
      <x:c r="T37" s="4"/>
      <x:c r="U37" s="4"/>
      <x:c r="V37" s="4"/>
    </x:row>
    <x:row r="38">
      <x:c r="A38" s="29"/>
      <x:c r="B38" s="29"/>
      <x:c r="C38" s="29"/>
      <x:c r="D38" s="29"/>
      <x:c r="E38" s="31"/>
      <x:c r="F38" s="31"/>
      <x:c r="G38" s="79"/>
      <x:c r="H38" s="79"/>
      <x:c r="I38" s="82"/>
      <x:c r="J38" s="82"/>
      <x:c r="K38" s="29"/>
      <x:c r="L38" s="68"/>
      <x:c r="M38" s="29"/>
      <x:c r="N38" s="65" t="str">
        <x:f>IF(A38="","",IF(K38="Completada","Completa",IF(K38="Cancelada","Cerrada",IF(OR(B38="",D38="",F38="",L38=""),"Falta",IF(F38&lt;'CONFIGURACIÓN'!$D$12,"Vencida",IF(F38&lt;='CONFIGURACIÓN'!$D$12+'CONFIGURACIÓN'!$D$13,"Próxima",IF(K38="Bloqueada","En riesgo","Al día")))))))</x:f>
      </x:c>
      <x:c r="O38" s="65" t="str">
        <x:f>IF(A38="","",IF(OR(COUNTIF($A$11:$A$120,A38)&gt;1,B38="",COUNTIF('OBJETIVOS'!$A$11:$A$100,B38)=0,C38="",D38="",E38="",F38="",F38&lt;E38,G38&lt;0,H38&lt;0,I38&lt;0,J38&lt;0,K38="",L38&lt;0,L38&gt;1),"ERROR","CORRECTO"))</x:f>
      </x:c>
      <x:c r="P38" s="76" t="n">
        <x:f>IF(A38="",99999,IF(OR(N38="Completa",N38="Cerrada"),99999,IF(N38="Vencida",100,IF(N38="En riesgo",200,IF(N38="Próxima",300,400)))+ROW()/10000))</x:f>
        <x:v>99999</x:v>
      </x:c>
      <x:c r="Q38" s="4"/>
      <x:c r="R38" s="4"/>
      <x:c r="S38" s="4"/>
      <x:c r="T38" s="4"/>
      <x:c r="U38" s="4"/>
      <x:c r="V38" s="4"/>
    </x:row>
    <x:row r="39">
      <x:c r="A39" s="29"/>
      <x:c r="B39" s="29"/>
      <x:c r="C39" s="29"/>
      <x:c r="D39" s="29"/>
      <x:c r="E39" s="31"/>
      <x:c r="F39" s="31"/>
      <x:c r="G39" s="79"/>
      <x:c r="H39" s="79"/>
      <x:c r="I39" s="82"/>
      <x:c r="J39" s="82"/>
      <x:c r="K39" s="29"/>
      <x:c r="L39" s="68"/>
      <x:c r="M39" s="29"/>
      <x:c r="N39" s="65" t="str">
        <x:f>IF(A39="","",IF(K39="Completada","Completa",IF(K39="Cancelada","Cerrada",IF(OR(B39="",D39="",F39="",L39=""),"Falta",IF(F39&lt;'CONFIGURACIÓN'!$D$12,"Vencida",IF(F39&lt;='CONFIGURACIÓN'!$D$12+'CONFIGURACIÓN'!$D$13,"Próxima",IF(K39="Bloqueada","En riesgo","Al día")))))))</x:f>
      </x:c>
      <x:c r="O39" s="65" t="str">
        <x:f>IF(A39="","",IF(OR(COUNTIF($A$11:$A$120,A39)&gt;1,B39="",COUNTIF('OBJETIVOS'!$A$11:$A$100,B39)=0,C39="",D39="",E39="",F39="",F39&lt;E39,G39&lt;0,H39&lt;0,I39&lt;0,J39&lt;0,K39="",L39&lt;0,L39&gt;1),"ERROR","CORRECTO"))</x:f>
      </x:c>
      <x:c r="P39" s="76" t="n">
        <x:f>IF(A39="",99999,IF(OR(N39="Completa",N39="Cerrada"),99999,IF(N39="Vencida",100,IF(N39="En riesgo",200,IF(N39="Próxima",300,400)))+ROW()/10000))</x:f>
        <x:v>99999</x:v>
      </x:c>
      <x:c r="Q39" s="4"/>
      <x:c r="R39" s="4"/>
      <x:c r="S39" s="4"/>
      <x:c r="T39" s="4"/>
      <x:c r="U39" s="4"/>
      <x:c r="V39" s="4"/>
    </x:row>
    <x:row r="40">
      <x:c r="A40" s="29"/>
      <x:c r="B40" s="29"/>
      <x:c r="C40" s="29"/>
      <x:c r="D40" s="29"/>
      <x:c r="E40" s="31"/>
      <x:c r="F40" s="31"/>
      <x:c r="G40" s="79"/>
      <x:c r="H40" s="79"/>
      <x:c r="I40" s="82"/>
      <x:c r="J40" s="82"/>
      <x:c r="K40" s="29"/>
      <x:c r="L40" s="68"/>
      <x:c r="M40" s="29"/>
      <x:c r="N40" s="65" t="str">
        <x:f>IF(A40="","",IF(K40="Completada","Completa",IF(K40="Cancelada","Cerrada",IF(OR(B40="",D40="",F40="",L40=""),"Falta",IF(F40&lt;'CONFIGURACIÓN'!$D$12,"Vencida",IF(F40&lt;='CONFIGURACIÓN'!$D$12+'CONFIGURACIÓN'!$D$13,"Próxima",IF(K40="Bloqueada","En riesgo","Al día")))))))</x:f>
      </x:c>
      <x:c r="O40" s="65" t="str">
        <x:f>IF(A40="","",IF(OR(COUNTIF($A$11:$A$120,A40)&gt;1,B40="",COUNTIF('OBJETIVOS'!$A$11:$A$100,B40)=0,C40="",D40="",E40="",F40="",F40&lt;E40,G40&lt;0,H40&lt;0,I40&lt;0,J40&lt;0,K40="",L40&lt;0,L40&gt;1),"ERROR","CORRECTO"))</x:f>
      </x:c>
      <x:c r="P40" s="76" t="n">
        <x:f>IF(A40="",99999,IF(OR(N40="Completa",N40="Cerrada"),99999,IF(N40="Vencida",100,IF(N40="En riesgo",200,IF(N40="Próxima",300,400)))+ROW()/10000))</x:f>
        <x:v>99999</x:v>
      </x:c>
      <x:c r="Q40" s="4"/>
      <x:c r="R40" s="4"/>
      <x:c r="S40" s="4"/>
      <x:c r="T40" s="4"/>
      <x:c r="U40" s="4"/>
      <x:c r="V40" s="4"/>
    </x:row>
    <x:row r="41">
      <x:c r="A41" s="29"/>
      <x:c r="B41" s="29"/>
      <x:c r="C41" s="29"/>
      <x:c r="D41" s="29"/>
      <x:c r="E41" s="31"/>
      <x:c r="F41" s="31"/>
      <x:c r="G41" s="79"/>
      <x:c r="H41" s="79"/>
      <x:c r="I41" s="82"/>
      <x:c r="J41" s="82"/>
      <x:c r="K41" s="29"/>
      <x:c r="L41" s="68"/>
      <x:c r="M41" s="29"/>
      <x:c r="N41" s="65" t="str">
        <x:f>IF(A41="","",IF(K41="Completada","Completa",IF(K41="Cancelada","Cerrada",IF(OR(B41="",D41="",F41="",L41=""),"Falta",IF(F41&lt;'CONFIGURACIÓN'!$D$12,"Vencida",IF(F41&lt;='CONFIGURACIÓN'!$D$12+'CONFIGURACIÓN'!$D$13,"Próxima",IF(K41="Bloqueada","En riesgo","Al día")))))))</x:f>
      </x:c>
      <x:c r="O41" s="65" t="str">
        <x:f>IF(A41="","",IF(OR(COUNTIF($A$11:$A$120,A41)&gt;1,B41="",COUNTIF('OBJETIVOS'!$A$11:$A$100,B41)=0,C41="",D41="",E41="",F41="",F41&lt;E41,G41&lt;0,H41&lt;0,I41&lt;0,J41&lt;0,K41="",L41&lt;0,L41&gt;1),"ERROR","CORRECTO"))</x:f>
      </x:c>
      <x:c r="P41" s="76" t="n">
        <x:f>IF(A41="",99999,IF(OR(N41="Completa",N41="Cerrada"),99999,IF(N41="Vencida",100,IF(N41="En riesgo",200,IF(N41="Próxima",300,400)))+ROW()/10000))</x:f>
        <x:v>99999</x:v>
      </x:c>
      <x:c r="Q41" s="4"/>
      <x:c r="R41" s="4"/>
      <x:c r="S41" s="4"/>
      <x:c r="T41" s="4"/>
      <x:c r="U41" s="4"/>
      <x:c r="V41" s="4"/>
    </x:row>
    <x:row r="42">
      <x:c r="A42" s="29"/>
      <x:c r="B42" s="29"/>
      <x:c r="C42" s="29"/>
      <x:c r="D42" s="29"/>
      <x:c r="E42" s="31"/>
      <x:c r="F42" s="31"/>
      <x:c r="G42" s="79"/>
      <x:c r="H42" s="79"/>
      <x:c r="I42" s="82"/>
      <x:c r="J42" s="82"/>
      <x:c r="K42" s="29"/>
      <x:c r="L42" s="68"/>
      <x:c r="M42" s="29"/>
      <x:c r="N42" s="65" t="str">
        <x:f>IF(A42="","",IF(K42="Completada","Completa",IF(K42="Cancelada","Cerrada",IF(OR(B42="",D42="",F42="",L42=""),"Falta",IF(F42&lt;'CONFIGURACIÓN'!$D$12,"Vencida",IF(F42&lt;='CONFIGURACIÓN'!$D$12+'CONFIGURACIÓN'!$D$13,"Próxima",IF(K42="Bloqueada","En riesgo","Al día")))))))</x:f>
      </x:c>
      <x:c r="O42" s="65" t="str">
        <x:f>IF(A42="","",IF(OR(COUNTIF($A$11:$A$120,A42)&gt;1,B42="",COUNTIF('OBJETIVOS'!$A$11:$A$100,B42)=0,C42="",D42="",E42="",F42="",F42&lt;E42,G42&lt;0,H42&lt;0,I42&lt;0,J42&lt;0,K42="",L42&lt;0,L42&gt;1),"ERROR","CORRECTO"))</x:f>
      </x:c>
      <x:c r="P42" s="76" t="n">
        <x:f>IF(A42="",99999,IF(OR(N42="Completa",N42="Cerrada"),99999,IF(N42="Vencida",100,IF(N42="En riesgo",200,IF(N42="Próxima",300,400)))+ROW()/10000))</x:f>
        <x:v>99999</x:v>
      </x:c>
      <x:c r="Q42" s="4"/>
      <x:c r="R42" s="4"/>
      <x:c r="S42" s="4"/>
      <x:c r="T42" s="4"/>
      <x:c r="U42" s="4"/>
      <x:c r="V42" s="4"/>
    </x:row>
    <x:row r="43">
      <x:c r="A43" s="29"/>
      <x:c r="B43" s="29"/>
      <x:c r="C43" s="29"/>
      <x:c r="D43" s="29"/>
      <x:c r="E43" s="31"/>
      <x:c r="F43" s="31"/>
      <x:c r="G43" s="79"/>
      <x:c r="H43" s="79"/>
      <x:c r="I43" s="82"/>
      <x:c r="J43" s="82"/>
      <x:c r="K43" s="29"/>
      <x:c r="L43" s="68"/>
      <x:c r="M43" s="29"/>
      <x:c r="N43" s="65" t="str">
        <x:f>IF(A43="","",IF(K43="Completada","Completa",IF(K43="Cancelada","Cerrada",IF(OR(B43="",D43="",F43="",L43=""),"Falta",IF(F43&lt;'CONFIGURACIÓN'!$D$12,"Vencida",IF(F43&lt;='CONFIGURACIÓN'!$D$12+'CONFIGURACIÓN'!$D$13,"Próxima",IF(K43="Bloqueada","En riesgo","Al día")))))))</x:f>
      </x:c>
      <x:c r="O43" s="65" t="str">
        <x:f>IF(A43="","",IF(OR(COUNTIF($A$11:$A$120,A43)&gt;1,B43="",COUNTIF('OBJETIVOS'!$A$11:$A$100,B43)=0,C43="",D43="",E43="",F43="",F43&lt;E43,G43&lt;0,H43&lt;0,I43&lt;0,J43&lt;0,K43="",L43&lt;0,L43&gt;1),"ERROR","CORRECTO"))</x:f>
      </x:c>
      <x:c r="P43" s="76" t="n">
        <x:f>IF(A43="",99999,IF(OR(N43="Completa",N43="Cerrada"),99999,IF(N43="Vencida",100,IF(N43="En riesgo",200,IF(N43="Próxima",300,400)))+ROW()/10000))</x:f>
        <x:v>99999</x:v>
      </x:c>
      <x:c r="Q43" s="4"/>
      <x:c r="R43" s="4"/>
      <x:c r="S43" s="4"/>
      <x:c r="T43" s="4"/>
      <x:c r="U43" s="4"/>
      <x:c r="V43" s="4"/>
    </x:row>
    <x:row r="44">
      <x:c r="A44" s="29"/>
      <x:c r="B44" s="29"/>
      <x:c r="C44" s="29"/>
      <x:c r="D44" s="29"/>
      <x:c r="E44" s="31"/>
      <x:c r="F44" s="31"/>
      <x:c r="G44" s="79"/>
      <x:c r="H44" s="79"/>
      <x:c r="I44" s="82"/>
      <x:c r="J44" s="82"/>
      <x:c r="K44" s="29"/>
      <x:c r="L44" s="68"/>
      <x:c r="M44" s="29"/>
      <x:c r="N44" s="65" t="str">
        <x:f>IF(A44="","",IF(K44="Completada","Completa",IF(K44="Cancelada","Cerrada",IF(OR(B44="",D44="",F44="",L44=""),"Falta",IF(F44&lt;'CONFIGURACIÓN'!$D$12,"Vencida",IF(F44&lt;='CONFIGURACIÓN'!$D$12+'CONFIGURACIÓN'!$D$13,"Próxima",IF(K44="Bloqueada","En riesgo","Al día")))))))</x:f>
      </x:c>
      <x:c r="O44" s="65" t="str">
        <x:f>IF(A44="","",IF(OR(COUNTIF($A$11:$A$120,A44)&gt;1,B44="",COUNTIF('OBJETIVOS'!$A$11:$A$100,B44)=0,C44="",D44="",E44="",F44="",F44&lt;E44,G44&lt;0,H44&lt;0,I44&lt;0,J44&lt;0,K44="",L44&lt;0,L44&gt;1),"ERROR","CORRECTO"))</x:f>
      </x:c>
      <x:c r="P44" s="76" t="n">
        <x:f>IF(A44="",99999,IF(OR(N44="Completa",N44="Cerrada"),99999,IF(N44="Vencida",100,IF(N44="En riesgo",200,IF(N44="Próxima",300,400)))+ROW()/10000))</x:f>
        <x:v>99999</x:v>
      </x:c>
      <x:c r="Q44" s="4"/>
      <x:c r="R44" s="4"/>
      <x:c r="S44" s="4"/>
      <x:c r="T44" s="4"/>
      <x:c r="U44" s="4"/>
      <x:c r="V44" s="4"/>
    </x:row>
    <x:row r="45">
      <x:c r="A45" s="29"/>
      <x:c r="B45" s="29"/>
      <x:c r="C45" s="29"/>
      <x:c r="D45" s="29"/>
      <x:c r="E45" s="31"/>
      <x:c r="F45" s="31"/>
      <x:c r="G45" s="79"/>
      <x:c r="H45" s="79"/>
      <x:c r="I45" s="82"/>
      <x:c r="J45" s="82"/>
      <x:c r="K45" s="29"/>
      <x:c r="L45" s="68"/>
      <x:c r="M45" s="29"/>
      <x:c r="N45" s="65" t="str">
        <x:f>IF(A45="","",IF(K45="Completada","Completa",IF(K45="Cancelada","Cerrada",IF(OR(B45="",D45="",F45="",L45=""),"Falta",IF(F45&lt;'CONFIGURACIÓN'!$D$12,"Vencida",IF(F45&lt;='CONFIGURACIÓN'!$D$12+'CONFIGURACIÓN'!$D$13,"Próxima",IF(K45="Bloqueada","En riesgo","Al día")))))))</x:f>
      </x:c>
      <x:c r="O45" s="65" t="str">
        <x:f>IF(A45="","",IF(OR(COUNTIF($A$11:$A$120,A45)&gt;1,B45="",COUNTIF('OBJETIVOS'!$A$11:$A$100,B45)=0,C45="",D45="",E45="",F45="",F45&lt;E45,G45&lt;0,H45&lt;0,I45&lt;0,J45&lt;0,K45="",L45&lt;0,L45&gt;1),"ERROR","CORRECTO"))</x:f>
      </x:c>
      <x:c r="P45" s="76" t="n">
        <x:f>IF(A45="",99999,IF(OR(N45="Completa",N45="Cerrada"),99999,IF(N45="Vencida",100,IF(N45="En riesgo",200,IF(N45="Próxima",300,400)))+ROW()/10000))</x:f>
        <x:v>99999</x:v>
      </x:c>
      <x:c r="Q45" s="4"/>
      <x:c r="R45" s="4"/>
      <x:c r="S45" s="4"/>
      <x:c r="T45" s="4"/>
      <x:c r="U45" s="4"/>
      <x:c r="V45" s="4"/>
    </x:row>
    <x:row r="46">
      <x:c r="A46" s="29"/>
      <x:c r="B46" s="29"/>
      <x:c r="C46" s="29"/>
      <x:c r="D46" s="29"/>
      <x:c r="E46" s="31"/>
      <x:c r="F46" s="31"/>
      <x:c r="G46" s="79"/>
      <x:c r="H46" s="79"/>
      <x:c r="I46" s="82"/>
      <x:c r="J46" s="82"/>
      <x:c r="K46" s="29"/>
      <x:c r="L46" s="68"/>
      <x:c r="M46" s="29"/>
      <x:c r="N46" s="65" t="str">
        <x:f>IF(A46="","",IF(K46="Completada","Completa",IF(K46="Cancelada","Cerrada",IF(OR(B46="",D46="",F46="",L46=""),"Falta",IF(F46&lt;'CONFIGURACIÓN'!$D$12,"Vencida",IF(F46&lt;='CONFIGURACIÓN'!$D$12+'CONFIGURACIÓN'!$D$13,"Próxima",IF(K46="Bloqueada","En riesgo","Al día")))))))</x:f>
      </x:c>
      <x:c r="O46" s="65" t="str">
        <x:f>IF(A46="","",IF(OR(COUNTIF($A$11:$A$120,A46)&gt;1,B46="",COUNTIF('OBJETIVOS'!$A$11:$A$100,B46)=0,C46="",D46="",E46="",F46="",F46&lt;E46,G46&lt;0,H46&lt;0,I46&lt;0,J46&lt;0,K46="",L46&lt;0,L46&gt;1),"ERROR","CORRECTO"))</x:f>
      </x:c>
      <x:c r="P46" s="76" t="n">
        <x:f>IF(A46="",99999,IF(OR(N46="Completa",N46="Cerrada"),99999,IF(N46="Vencida",100,IF(N46="En riesgo",200,IF(N46="Próxima",300,400)))+ROW()/10000))</x:f>
        <x:v>99999</x:v>
      </x:c>
      <x:c r="Q46" s="4"/>
      <x:c r="R46" s="4"/>
      <x:c r="S46" s="4"/>
      <x:c r="T46" s="4"/>
      <x:c r="U46" s="4"/>
      <x:c r="V46" s="4"/>
    </x:row>
    <x:row r="47">
      <x:c r="A47" s="29"/>
      <x:c r="B47" s="29"/>
      <x:c r="C47" s="29"/>
      <x:c r="D47" s="29"/>
      <x:c r="E47" s="31"/>
      <x:c r="F47" s="31"/>
      <x:c r="G47" s="79"/>
      <x:c r="H47" s="79"/>
      <x:c r="I47" s="82"/>
      <x:c r="J47" s="82"/>
      <x:c r="K47" s="29"/>
      <x:c r="L47" s="68"/>
      <x:c r="M47" s="29"/>
      <x:c r="N47" s="65" t="str">
        <x:f>IF(A47="","",IF(K47="Completada","Completa",IF(K47="Cancelada","Cerrada",IF(OR(B47="",D47="",F47="",L47=""),"Falta",IF(F47&lt;'CONFIGURACIÓN'!$D$12,"Vencida",IF(F47&lt;='CONFIGURACIÓN'!$D$12+'CONFIGURACIÓN'!$D$13,"Próxima",IF(K47="Bloqueada","En riesgo","Al día")))))))</x:f>
      </x:c>
      <x:c r="O47" s="65" t="str">
        <x:f>IF(A47="","",IF(OR(COUNTIF($A$11:$A$120,A47)&gt;1,B47="",COUNTIF('OBJETIVOS'!$A$11:$A$100,B47)=0,C47="",D47="",E47="",F47="",F47&lt;E47,G47&lt;0,H47&lt;0,I47&lt;0,J47&lt;0,K47="",L47&lt;0,L47&gt;1),"ERROR","CORRECTO"))</x:f>
      </x:c>
      <x:c r="P47" s="76" t="n">
        <x:f>IF(A47="",99999,IF(OR(N47="Completa",N47="Cerrada"),99999,IF(N47="Vencida",100,IF(N47="En riesgo",200,IF(N47="Próxima",300,400)))+ROW()/10000))</x:f>
        <x:v>99999</x:v>
      </x:c>
      <x:c r="Q47" s="4"/>
      <x:c r="R47" s="4"/>
      <x:c r="S47" s="4"/>
      <x:c r="T47" s="4"/>
      <x:c r="U47" s="4"/>
      <x:c r="V47" s="4"/>
    </x:row>
    <x:row r="48">
      <x:c r="A48" s="29"/>
      <x:c r="B48" s="29"/>
      <x:c r="C48" s="29"/>
      <x:c r="D48" s="29"/>
      <x:c r="E48" s="31"/>
      <x:c r="F48" s="31"/>
      <x:c r="G48" s="79"/>
      <x:c r="H48" s="79"/>
      <x:c r="I48" s="82"/>
      <x:c r="J48" s="82"/>
      <x:c r="K48" s="29"/>
      <x:c r="L48" s="68"/>
      <x:c r="M48" s="29"/>
      <x:c r="N48" s="65" t="str">
        <x:f>IF(A48="","",IF(K48="Completada","Completa",IF(K48="Cancelada","Cerrada",IF(OR(B48="",D48="",F48="",L48=""),"Falta",IF(F48&lt;'CONFIGURACIÓN'!$D$12,"Vencida",IF(F48&lt;='CONFIGURACIÓN'!$D$12+'CONFIGURACIÓN'!$D$13,"Próxima",IF(K48="Bloqueada","En riesgo","Al día")))))))</x:f>
      </x:c>
      <x:c r="O48" s="65" t="str">
        <x:f>IF(A48="","",IF(OR(COUNTIF($A$11:$A$120,A48)&gt;1,B48="",COUNTIF('OBJETIVOS'!$A$11:$A$100,B48)=0,C48="",D48="",E48="",F48="",F48&lt;E48,G48&lt;0,H48&lt;0,I48&lt;0,J48&lt;0,K48="",L48&lt;0,L48&gt;1),"ERROR","CORRECTO"))</x:f>
      </x:c>
      <x:c r="P48" s="76" t="n">
        <x:f>IF(A48="",99999,IF(OR(N48="Completa",N48="Cerrada"),99999,IF(N48="Vencida",100,IF(N48="En riesgo",200,IF(N48="Próxima",300,400)))+ROW()/10000))</x:f>
        <x:v>99999</x:v>
      </x:c>
      <x:c r="Q48" s="4"/>
      <x:c r="R48" s="4"/>
      <x:c r="S48" s="4"/>
      <x:c r="T48" s="4"/>
      <x:c r="U48" s="4"/>
      <x:c r="V48" s="4"/>
    </x:row>
    <x:row r="49">
      <x:c r="A49" s="29"/>
      <x:c r="B49" s="29"/>
      <x:c r="C49" s="29"/>
      <x:c r="D49" s="29"/>
      <x:c r="E49" s="31"/>
      <x:c r="F49" s="31"/>
      <x:c r="G49" s="79"/>
      <x:c r="H49" s="79"/>
      <x:c r="I49" s="82"/>
      <x:c r="J49" s="82"/>
      <x:c r="K49" s="29"/>
      <x:c r="L49" s="68"/>
      <x:c r="M49" s="29"/>
      <x:c r="N49" s="65" t="str">
        <x:f>IF(A49="","",IF(K49="Completada","Completa",IF(K49="Cancelada","Cerrada",IF(OR(B49="",D49="",F49="",L49=""),"Falta",IF(F49&lt;'CONFIGURACIÓN'!$D$12,"Vencida",IF(F49&lt;='CONFIGURACIÓN'!$D$12+'CONFIGURACIÓN'!$D$13,"Próxima",IF(K49="Bloqueada","En riesgo","Al día")))))))</x:f>
      </x:c>
      <x:c r="O49" s="65" t="str">
        <x:f>IF(A49="","",IF(OR(COUNTIF($A$11:$A$120,A49)&gt;1,B49="",COUNTIF('OBJETIVOS'!$A$11:$A$100,B49)=0,C49="",D49="",E49="",F49="",F49&lt;E49,G49&lt;0,H49&lt;0,I49&lt;0,J49&lt;0,K49="",L49&lt;0,L49&gt;1),"ERROR","CORRECTO"))</x:f>
      </x:c>
      <x:c r="P49" s="76" t="n">
        <x:f>IF(A49="",99999,IF(OR(N49="Completa",N49="Cerrada"),99999,IF(N49="Vencida",100,IF(N49="En riesgo",200,IF(N49="Próxima",300,400)))+ROW()/10000))</x:f>
        <x:v>99999</x:v>
      </x:c>
      <x:c r="Q49" s="4"/>
      <x:c r="R49" s="4"/>
      <x:c r="S49" s="4"/>
      <x:c r="T49" s="4"/>
      <x:c r="U49" s="4"/>
      <x:c r="V49" s="4"/>
    </x:row>
    <x:row r="50">
      <x:c r="A50" s="29"/>
      <x:c r="B50" s="29"/>
      <x:c r="C50" s="29"/>
      <x:c r="D50" s="29"/>
      <x:c r="E50" s="31"/>
      <x:c r="F50" s="31"/>
      <x:c r="G50" s="79"/>
      <x:c r="H50" s="79"/>
      <x:c r="I50" s="82"/>
      <x:c r="J50" s="82"/>
      <x:c r="K50" s="29"/>
      <x:c r="L50" s="68"/>
      <x:c r="M50" s="29"/>
      <x:c r="N50" s="65" t="str">
        <x:f>IF(A50="","",IF(K50="Completada","Completa",IF(K50="Cancelada","Cerrada",IF(OR(B50="",D50="",F50="",L50=""),"Falta",IF(F50&lt;'CONFIGURACIÓN'!$D$12,"Vencida",IF(F50&lt;='CONFIGURACIÓN'!$D$12+'CONFIGURACIÓN'!$D$13,"Próxima",IF(K50="Bloqueada","En riesgo","Al día")))))))</x:f>
      </x:c>
      <x:c r="O50" s="65" t="str">
        <x:f>IF(A50="","",IF(OR(COUNTIF($A$11:$A$120,A50)&gt;1,B50="",COUNTIF('OBJETIVOS'!$A$11:$A$100,B50)=0,C50="",D50="",E50="",F50="",F50&lt;E50,G50&lt;0,H50&lt;0,I50&lt;0,J50&lt;0,K50="",L50&lt;0,L50&gt;1),"ERROR","CORRECTO"))</x:f>
      </x:c>
      <x:c r="P50" s="76" t="n">
        <x:f>IF(A50="",99999,IF(OR(N50="Completa",N50="Cerrada"),99999,IF(N50="Vencida",100,IF(N50="En riesgo",200,IF(N50="Próxima",300,400)))+ROW()/10000))</x:f>
        <x:v>99999</x:v>
      </x:c>
      <x:c r="Q50" s="4"/>
      <x:c r="R50" s="4"/>
      <x:c r="S50" s="4"/>
      <x:c r="T50" s="4"/>
      <x:c r="U50" s="4"/>
      <x:c r="V50" s="4"/>
    </x:row>
    <x:row r="51">
      <x:c r="A51" s="29"/>
      <x:c r="B51" s="29"/>
      <x:c r="C51" s="29"/>
      <x:c r="D51" s="29"/>
      <x:c r="E51" s="31"/>
      <x:c r="F51" s="31"/>
      <x:c r="G51" s="79"/>
      <x:c r="H51" s="79"/>
      <x:c r="I51" s="82"/>
      <x:c r="J51" s="82"/>
      <x:c r="K51" s="29"/>
      <x:c r="L51" s="68"/>
      <x:c r="M51" s="29"/>
      <x:c r="N51" s="65" t="str">
        <x:f>IF(A51="","",IF(K51="Completada","Completa",IF(K51="Cancelada","Cerrada",IF(OR(B51="",D51="",F51="",L51=""),"Falta",IF(F51&lt;'CONFIGURACIÓN'!$D$12,"Vencida",IF(F51&lt;='CONFIGURACIÓN'!$D$12+'CONFIGURACIÓN'!$D$13,"Próxima",IF(K51="Bloqueada","En riesgo","Al día")))))))</x:f>
      </x:c>
      <x:c r="O51" s="65" t="str">
        <x:f>IF(A51="","",IF(OR(COUNTIF($A$11:$A$120,A51)&gt;1,B51="",COUNTIF('OBJETIVOS'!$A$11:$A$100,B51)=0,C51="",D51="",E51="",F51="",F51&lt;E51,G51&lt;0,H51&lt;0,I51&lt;0,J51&lt;0,K51="",L51&lt;0,L51&gt;1),"ERROR","CORRECTO"))</x:f>
      </x:c>
      <x:c r="P51" s="76" t="n">
        <x:f>IF(A51="",99999,IF(OR(N51="Completa",N51="Cerrada"),99999,IF(N51="Vencida",100,IF(N51="En riesgo",200,IF(N51="Próxima",300,400)))+ROW()/10000))</x:f>
        <x:v>99999</x:v>
      </x:c>
      <x:c r="Q51" s="4"/>
      <x:c r="R51" s="4"/>
      <x:c r="S51" s="4"/>
      <x:c r="T51" s="4"/>
      <x:c r="U51" s="4"/>
      <x:c r="V51" s="4"/>
    </x:row>
    <x:row r="52">
      <x:c r="A52" s="29"/>
      <x:c r="B52" s="29"/>
      <x:c r="C52" s="29"/>
      <x:c r="D52" s="29"/>
      <x:c r="E52" s="31"/>
      <x:c r="F52" s="31"/>
      <x:c r="G52" s="79"/>
      <x:c r="H52" s="79"/>
      <x:c r="I52" s="82"/>
      <x:c r="J52" s="82"/>
      <x:c r="K52" s="29"/>
      <x:c r="L52" s="68"/>
      <x:c r="M52" s="29"/>
      <x:c r="N52" s="65" t="str">
        <x:f>IF(A52="","",IF(K52="Completada","Completa",IF(K52="Cancelada","Cerrada",IF(OR(B52="",D52="",F52="",L52=""),"Falta",IF(F52&lt;'CONFIGURACIÓN'!$D$12,"Vencida",IF(F52&lt;='CONFIGURACIÓN'!$D$12+'CONFIGURACIÓN'!$D$13,"Próxima",IF(K52="Bloqueada","En riesgo","Al día")))))))</x:f>
      </x:c>
      <x:c r="O52" s="65" t="str">
        <x:f>IF(A52="","",IF(OR(COUNTIF($A$11:$A$120,A52)&gt;1,B52="",COUNTIF('OBJETIVOS'!$A$11:$A$100,B52)=0,C52="",D52="",E52="",F52="",F52&lt;E52,G52&lt;0,H52&lt;0,I52&lt;0,J52&lt;0,K52="",L52&lt;0,L52&gt;1),"ERROR","CORRECTO"))</x:f>
      </x:c>
      <x:c r="P52" s="76" t="n">
        <x:f>IF(A52="",99999,IF(OR(N52="Completa",N52="Cerrada"),99999,IF(N52="Vencida",100,IF(N52="En riesgo",200,IF(N52="Próxima",300,400)))+ROW()/10000))</x:f>
        <x:v>99999</x:v>
      </x:c>
      <x:c r="Q52" s="4"/>
      <x:c r="R52" s="4"/>
      <x:c r="S52" s="4"/>
      <x:c r="T52" s="4"/>
      <x:c r="U52" s="4"/>
      <x:c r="V52" s="4"/>
    </x:row>
    <x:row r="53">
      <x:c r="A53" s="29"/>
      <x:c r="B53" s="29"/>
      <x:c r="C53" s="29"/>
      <x:c r="D53" s="29"/>
      <x:c r="E53" s="31"/>
      <x:c r="F53" s="31"/>
      <x:c r="G53" s="79"/>
      <x:c r="H53" s="79"/>
      <x:c r="I53" s="82"/>
      <x:c r="J53" s="82"/>
      <x:c r="K53" s="29"/>
      <x:c r="L53" s="68"/>
      <x:c r="M53" s="29"/>
      <x:c r="N53" s="65" t="str">
        <x:f>IF(A53="","",IF(K53="Completada","Completa",IF(K53="Cancelada","Cerrada",IF(OR(B53="",D53="",F53="",L53=""),"Falta",IF(F53&lt;'CONFIGURACIÓN'!$D$12,"Vencida",IF(F53&lt;='CONFIGURACIÓN'!$D$12+'CONFIGURACIÓN'!$D$13,"Próxima",IF(K53="Bloqueada","En riesgo","Al día")))))))</x:f>
      </x:c>
      <x:c r="O53" s="65" t="str">
        <x:f>IF(A53="","",IF(OR(COUNTIF($A$11:$A$120,A53)&gt;1,B53="",COUNTIF('OBJETIVOS'!$A$11:$A$100,B53)=0,C53="",D53="",E53="",F53="",F53&lt;E53,G53&lt;0,H53&lt;0,I53&lt;0,J53&lt;0,K53="",L53&lt;0,L53&gt;1),"ERROR","CORRECTO"))</x:f>
      </x:c>
      <x:c r="P53" s="76" t="n">
        <x:f>IF(A53="",99999,IF(OR(N53="Completa",N53="Cerrada"),99999,IF(N53="Vencida",100,IF(N53="En riesgo",200,IF(N53="Próxima",300,400)))+ROW()/10000))</x:f>
        <x:v>99999</x:v>
      </x:c>
      <x:c r="Q53" s="4"/>
      <x:c r="R53" s="4"/>
      <x:c r="S53" s="4"/>
      <x:c r="T53" s="4"/>
      <x:c r="U53" s="4"/>
      <x:c r="V53" s="4"/>
    </x:row>
    <x:row r="54">
      <x:c r="A54" s="29"/>
      <x:c r="B54" s="29"/>
      <x:c r="C54" s="29"/>
      <x:c r="D54" s="29"/>
      <x:c r="E54" s="31"/>
      <x:c r="F54" s="31"/>
      <x:c r="G54" s="79"/>
      <x:c r="H54" s="79"/>
      <x:c r="I54" s="82"/>
      <x:c r="J54" s="82"/>
      <x:c r="K54" s="29"/>
      <x:c r="L54" s="68"/>
      <x:c r="M54" s="29"/>
      <x:c r="N54" s="65" t="str">
        <x:f>IF(A54="","",IF(K54="Completada","Completa",IF(K54="Cancelada","Cerrada",IF(OR(B54="",D54="",F54="",L54=""),"Falta",IF(F54&lt;'CONFIGURACIÓN'!$D$12,"Vencida",IF(F54&lt;='CONFIGURACIÓN'!$D$12+'CONFIGURACIÓN'!$D$13,"Próxima",IF(K54="Bloqueada","En riesgo","Al día")))))))</x:f>
      </x:c>
      <x:c r="O54" s="65" t="str">
        <x:f>IF(A54="","",IF(OR(COUNTIF($A$11:$A$120,A54)&gt;1,B54="",COUNTIF('OBJETIVOS'!$A$11:$A$100,B54)=0,C54="",D54="",E54="",F54="",F54&lt;E54,G54&lt;0,H54&lt;0,I54&lt;0,J54&lt;0,K54="",L54&lt;0,L54&gt;1),"ERROR","CORRECTO"))</x:f>
      </x:c>
      <x:c r="P54" s="76" t="n">
        <x:f>IF(A54="",99999,IF(OR(N54="Completa",N54="Cerrada"),99999,IF(N54="Vencida",100,IF(N54="En riesgo",200,IF(N54="Próxima",300,400)))+ROW()/10000))</x:f>
        <x:v>99999</x:v>
      </x:c>
      <x:c r="Q54" s="4"/>
      <x:c r="R54" s="4"/>
      <x:c r="S54" s="4"/>
      <x:c r="T54" s="4"/>
      <x:c r="U54" s="4"/>
      <x:c r="V54" s="4"/>
    </x:row>
    <x:row r="55">
      <x:c r="A55" s="29"/>
      <x:c r="B55" s="29"/>
      <x:c r="C55" s="29"/>
      <x:c r="D55" s="29"/>
      <x:c r="E55" s="31"/>
      <x:c r="F55" s="31"/>
      <x:c r="G55" s="79"/>
      <x:c r="H55" s="79"/>
      <x:c r="I55" s="82"/>
      <x:c r="J55" s="82"/>
      <x:c r="K55" s="29"/>
      <x:c r="L55" s="68"/>
      <x:c r="M55" s="29"/>
      <x:c r="N55" s="65" t="str">
        <x:f>IF(A55="","",IF(K55="Completada","Completa",IF(K55="Cancelada","Cerrada",IF(OR(B55="",D55="",F55="",L55=""),"Falta",IF(F55&lt;'CONFIGURACIÓN'!$D$12,"Vencida",IF(F55&lt;='CONFIGURACIÓN'!$D$12+'CONFIGURACIÓN'!$D$13,"Próxima",IF(K55="Bloqueada","En riesgo","Al día")))))))</x:f>
      </x:c>
      <x:c r="O55" s="65" t="str">
        <x:f>IF(A55="","",IF(OR(COUNTIF($A$11:$A$120,A55)&gt;1,B55="",COUNTIF('OBJETIVOS'!$A$11:$A$100,B55)=0,C55="",D55="",E55="",F55="",F55&lt;E55,G55&lt;0,H55&lt;0,I55&lt;0,J55&lt;0,K55="",L55&lt;0,L55&gt;1),"ERROR","CORRECTO"))</x:f>
      </x:c>
      <x:c r="P55" s="76" t="n">
        <x:f>IF(A55="",99999,IF(OR(N55="Completa",N55="Cerrada"),99999,IF(N55="Vencida",100,IF(N55="En riesgo",200,IF(N55="Próxima",300,400)))+ROW()/10000))</x:f>
        <x:v>99999</x:v>
      </x:c>
      <x:c r="Q55" s="4"/>
      <x:c r="R55" s="4"/>
      <x:c r="S55" s="4"/>
      <x:c r="T55" s="4"/>
      <x:c r="U55" s="4"/>
      <x:c r="V55" s="4"/>
    </x:row>
    <x:row r="56">
      <x:c r="A56" s="29"/>
      <x:c r="B56" s="29"/>
      <x:c r="C56" s="29"/>
      <x:c r="D56" s="29"/>
      <x:c r="E56" s="31"/>
      <x:c r="F56" s="31"/>
      <x:c r="G56" s="79"/>
      <x:c r="H56" s="79"/>
      <x:c r="I56" s="82"/>
      <x:c r="J56" s="82"/>
      <x:c r="K56" s="29"/>
      <x:c r="L56" s="68"/>
      <x:c r="M56" s="29"/>
      <x:c r="N56" s="65" t="str">
        <x:f>IF(A56="","",IF(K56="Completada","Completa",IF(K56="Cancelada","Cerrada",IF(OR(B56="",D56="",F56="",L56=""),"Falta",IF(F56&lt;'CONFIGURACIÓN'!$D$12,"Vencida",IF(F56&lt;='CONFIGURACIÓN'!$D$12+'CONFIGURACIÓN'!$D$13,"Próxima",IF(K56="Bloqueada","En riesgo","Al día")))))))</x:f>
      </x:c>
      <x:c r="O56" s="65" t="str">
        <x:f>IF(A56="","",IF(OR(COUNTIF($A$11:$A$120,A56)&gt;1,B56="",COUNTIF('OBJETIVOS'!$A$11:$A$100,B56)=0,C56="",D56="",E56="",F56="",F56&lt;E56,G56&lt;0,H56&lt;0,I56&lt;0,J56&lt;0,K56="",L56&lt;0,L56&gt;1),"ERROR","CORRECTO"))</x:f>
      </x:c>
      <x:c r="P56" s="76" t="n">
        <x:f>IF(A56="",99999,IF(OR(N56="Completa",N56="Cerrada"),99999,IF(N56="Vencida",100,IF(N56="En riesgo",200,IF(N56="Próxima",300,400)))+ROW()/10000))</x:f>
        <x:v>99999</x:v>
      </x:c>
      <x:c r="Q56" s="4"/>
      <x:c r="R56" s="4"/>
      <x:c r="S56" s="4"/>
      <x:c r="T56" s="4"/>
      <x:c r="U56" s="4"/>
      <x:c r="V56" s="4"/>
    </x:row>
    <x:row r="57">
      <x:c r="A57" s="29"/>
      <x:c r="B57" s="29"/>
      <x:c r="C57" s="29"/>
      <x:c r="D57" s="29"/>
      <x:c r="E57" s="31"/>
      <x:c r="F57" s="31"/>
      <x:c r="G57" s="79"/>
      <x:c r="H57" s="79"/>
      <x:c r="I57" s="82"/>
      <x:c r="J57" s="82"/>
      <x:c r="K57" s="29"/>
      <x:c r="L57" s="68"/>
      <x:c r="M57" s="29"/>
      <x:c r="N57" s="65" t="str">
        <x:f>IF(A57="","",IF(K57="Completada","Completa",IF(K57="Cancelada","Cerrada",IF(OR(B57="",D57="",F57="",L57=""),"Falta",IF(F57&lt;'CONFIGURACIÓN'!$D$12,"Vencida",IF(F57&lt;='CONFIGURACIÓN'!$D$12+'CONFIGURACIÓN'!$D$13,"Próxima",IF(K57="Bloqueada","En riesgo","Al día")))))))</x:f>
      </x:c>
      <x:c r="O57" s="65" t="str">
        <x:f>IF(A57="","",IF(OR(COUNTIF($A$11:$A$120,A57)&gt;1,B57="",COUNTIF('OBJETIVOS'!$A$11:$A$100,B57)=0,C57="",D57="",E57="",F57="",F57&lt;E57,G57&lt;0,H57&lt;0,I57&lt;0,J57&lt;0,K57="",L57&lt;0,L57&gt;1),"ERROR","CORRECTO"))</x:f>
      </x:c>
      <x:c r="P57" s="76" t="n">
        <x:f>IF(A57="",99999,IF(OR(N57="Completa",N57="Cerrada"),99999,IF(N57="Vencida",100,IF(N57="En riesgo",200,IF(N57="Próxima",300,400)))+ROW()/10000))</x:f>
        <x:v>99999</x:v>
      </x:c>
      <x:c r="Q57" s="4"/>
      <x:c r="R57" s="4"/>
      <x:c r="S57" s="4"/>
      <x:c r="T57" s="4"/>
      <x:c r="U57" s="4"/>
      <x:c r="V57" s="4"/>
    </x:row>
    <x:row r="58">
      <x:c r="A58" s="29"/>
      <x:c r="B58" s="29"/>
      <x:c r="C58" s="29"/>
      <x:c r="D58" s="29"/>
      <x:c r="E58" s="31"/>
      <x:c r="F58" s="31"/>
      <x:c r="G58" s="79"/>
      <x:c r="H58" s="79"/>
      <x:c r="I58" s="82"/>
      <x:c r="J58" s="82"/>
      <x:c r="K58" s="29"/>
      <x:c r="L58" s="68"/>
      <x:c r="M58" s="29"/>
      <x:c r="N58" s="65" t="str">
        <x:f>IF(A58="","",IF(K58="Completada","Completa",IF(K58="Cancelada","Cerrada",IF(OR(B58="",D58="",F58="",L58=""),"Falta",IF(F58&lt;'CONFIGURACIÓN'!$D$12,"Vencida",IF(F58&lt;='CONFIGURACIÓN'!$D$12+'CONFIGURACIÓN'!$D$13,"Próxima",IF(K58="Bloqueada","En riesgo","Al día")))))))</x:f>
      </x:c>
      <x:c r="O58" s="65" t="str">
        <x:f>IF(A58="","",IF(OR(COUNTIF($A$11:$A$120,A58)&gt;1,B58="",COUNTIF('OBJETIVOS'!$A$11:$A$100,B58)=0,C58="",D58="",E58="",F58="",F58&lt;E58,G58&lt;0,H58&lt;0,I58&lt;0,J58&lt;0,K58="",L58&lt;0,L58&gt;1),"ERROR","CORRECTO"))</x:f>
      </x:c>
      <x:c r="P58" s="76" t="n">
        <x:f>IF(A58="",99999,IF(OR(N58="Completa",N58="Cerrada"),99999,IF(N58="Vencida",100,IF(N58="En riesgo",200,IF(N58="Próxima",300,400)))+ROW()/10000))</x:f>
        <x:v>99999</x:v>
      </x:c>
      <x:c r="Q58" s="4"/>
      <x:c r="R58" s="4"/>
      <x:c r="S58" s="4"/>
      <x:c r="T58" s="4"/>
      <x:c r="U58" s="4"/>
      <x:c r="V58" s="4"/>
    </x:row>
    <x:row r="59">
      <x:c r="A59" s="29"/>
      <x:c r="B59" s="29"/>
      <x:c r="C59" s="29"/>
      <x:c r="D59" s="29"/>
      <x:c r="E59" s="31"/>
      <x:c r="F59" s="31"/>
      <x:c r="G59" s="79"/>
      <x:c r="H59" s="79"/>
      <x:c r="I59" s="82"/>
      <x:c r="J59" s="82"/>
      <x:c r="K59" s="29"/>
      <x:c r="L59" s="68"/>
      <x:c r="M59" s="29"/>
      <x:c r="N59" s="65" t="str">
        <x:f>IF(A59="","",IF(K59="Completada","Completa",IF(K59="Cancelada","Cerrada",IF(OR(B59="",D59="",F59="",L59=""),"Falta",IF(F59&lt;'CONFIGURACIÓN'!$D$12,"Vencida",IF(F59&lt;='CONFIGURACIÓN'!$D$12+'CONFIGURACIÓN'!$D$13,"Próxima",IF(K59="Bloqueada","En riesgo","Al día")))))))</x:f>
      </x:c>
      <x:c r="O59" s="65" t="str">
        <x:f>IF(A59="","",IF(OR(COUNTIF($A$11:$A$120,A59)&gt;1,B59="",COUNTIF('OBJETIVOS'!$A$11:$A$100,B59)=0,C59="",D59="",E59="",F59="",F59&lt;E59,G59&lt;0,H59&lt;0,I59&lt;0,J59&lt;0,K59="",L59&lt;0,L59&gt;1),"ERROR","CORRECTO"))</x:f>
      </x:c>
      <x:c r="P59" s="76" t="n">
        <x:f>IF(A59="",99999,IF(OR(N59="Completa",N59="Cerrada"),99999,IF(N59="Vencida",100,IF(N59="En riesgo",200,IF(N59="Próxima",300,400)))+ROW()/10000))</x:f>
        <x:v>99999</x:v>
      </x:c>
      <x:c r="Q59" s="4"/>
      <x:c r="R59" s="4"/>
      <x:c r="S59" s="4"/>
      <x:c r="T59" s="4"/>
      <x:c r="U59" s="4"/>
      <x:c r="V59" s="4"/>
    </x:row>
    <x:row r="60">
      <x:c r="A60" s="29"/>
      <x:c r="B60" s="29"/>
      <x:c r="C60" s="29"/>
      <x:c r="D60" s="29"/>
      <x:c r="E60" s="31"/>
      <x:c r="F60" s="31"/>
      <x:c r="G60" s="79"/>
      <x:c r="H60" s="79"/>
      <x:c r="I60" s="82"/>
      <x:c r="J60" s="82"/>
      <x:c r="K60" s="29"/>
      <x:c r="L60" s="68"/>
      <x:c r="M60" s="29"/>
      <x:c r="N60" s="65" t="str">
        <x:f>IF(A60="","",IF(K60="Completada","Completa",IF(K60="Cancelada","Cerrada",IF(OR(B60="",D60="",F60="",L60=""),"Falta",IF(F60&lt;'CONFIGURACIÓN'!$D$12,"Vencida",IF(F60&lt;='CONFIGURACIÓN'!$D$12+'CONFIGURACIÓN'!$D$13,"Próxima",IF(K60="Bloqueada","En riesgo","Al día")))))))</x:f>
      </x:c>
      <x:c r="O60" s="65" t="str">
        <x:f>IF(A60="","",IF(OR(COUNTIF($A$11:$A$120,A60)&gt;1,B60="",COUNTIF('OBJETIVOS'!$A$11:$A$100,B60)=0,C60="",D60="",E60="",F60="",F60&lt;E60,G60&lt;0,H60&lt;0,I60&lt;0,J60&lt;0,K60="",L60&lt;0,L60&gt;1),"ERROR","CORRECTO"))</x:f>
      </x:c>
      <x:c r="P60" s="76" t="n">
        <x:f>IF(A60="",99999,IF(OR(N60="Completa",N60="Cerrada"),99999,IF(N60="Vencida",100,IF(N60="En riesgo",200,IF(N60="Próxima",300,400)))+ROW()/10000))</x:f>
        <x:v>99999</x:v>
      </x:c>
      <x:c r="Q60" s="4"/>
      <x:c r="R60" s="4"/>
      <x:c r="S60" s="4"/>
      <x:c r="T60" s="4"/>
      <x:c r="U60" s="4"/>
      <x:c r="V60" s="4"/>
    </x:row>
    <x:row r="61">
      <x:c r="A61" s="29"/>
      <x:c r="B61" s="29"/>
      <x:c r="C61" s="29"/>
      <x:c r="D61" s="29"/>
      <x:c r="E61" s="31"/>
      <x:c r="F61" s="31"/>
      <x:c r="G61" s="79"/>
      <x:c r="H61" s="79"/>
      <x:c r="I61" s="82"/>
      <x:c r="J61" s="82"/>
      <x:c r="K61" s="29"/>
      <x:c r="L61" s="68"/>
      <x:c r="M61" s="29"/>
      <x:c r="N61" s="65" t="str">
        <x:f>IF(A61="","",IF(K61="Completada","Completa",IF(K61="Cancelada","Cerrada",IF(OR(B61="",D61="",F61="",L61=""),"Falta",IF(F61&lt;'CONFIGURACIÓN'!$D$12,"Vencida",IF(F61&lt;='CONFIGURACIÓN'!$D$12+'CONFIGURACIÓN'!$D$13,"Próxima",IF(K61="Bloqueada","En riesgo","Al día")))))))</x:f>
      </x:c>
      <x:c r="O61" s="65" t="str">
        <x:f>IF(A61="","",IF(OR(COUNTIF($A$11:$A$120,A61)&gt;1,B61="",COUNTIF('OBJETIVOS'!$A$11:$A$100,B61)=0,C61="",D61="",E61="",F61="",F61&lt;E61,G61&lt;0,H61&lt;0,I61&lt;0,J61&lt;0,K61="",L61&lt;0,L61&gt;1),"ERROR","CORRECTO"))</x:f>
      </x:c>
      <x:c r="P61" s="76" t="n">
        <x:f>IF(A61="",99999,IF(OR(N61="Completa",N61="Cerrada"),99999,IF(N61="Vencida",100,IF(N61="En riesgo",200,IF(N61="Próxima",300,400)))+ROW()/10000))</x:f>
        <x:v>99999</x:v>
      </x:c>
      <x:c r="Q61" s="4"/>
      <x:c r="R61" s="4"/>
      <x:c r="S61" s="4"/>
      <x:c r="T61" s="4"/>
      <x:c r="U61" s="4"/>
      <x:c r="V61" s="4"/>
    </x:row>
    <x:row r="62">
      <x:c r="A62" s="29"/>
      <x:c r="B62" s="29"/>
      <x:c r="C62" s="29"/>
      <x:c r="D62" s="29"/>
      <x:c r="E62" s="31"/>
      <x:c r="F62" s="31"/>
      <x:c r="G62" s="79"/>
      <x:c r="H62" s="79"/>
      <x:c r="I62" s="82"/>
      <x:c r="J62" s="82"/>
      <x:c r="K62" s="29"/>
      <x:c r="L62" s="68"/>
      <x:c r="M62" s="29"/>
      <x:c r="N62" s="65" t="str">
        <x:f>IF(A62="","",IF(K62="Completada","Completa",IF(K62="Cancelada","Cerrada",IF(OR(B62="",D62="",F62="",L62=""),"Falta",IF(F62&lt;'CONFIGURACIÓN'!$D$12,"Vencida",IF(F62&lt;='CONFIGURACIÓN'!$D$12+'CONFIGURACIÓN'!$D$13,"Próxima",IF(K62="Bloqueada","En riesgo","Al día")))))))</x:f>
      </x:c>
      <x:c r="O62" s="65" t="str">
        <x:f>IF(A62="","",IF(OR(COUNTIF($A$11:$A$120,A62)&gt;1,B62="",COUNTIF('OBJETIVOS'!$A$11:$A$100,B62)=0,C62="",D62="",E62="",F62="",F62&lt;E62,G62&lt;0,H62&lt;0,I62&lt;0,J62&lt;0,K62="",L62&lt;0,L62&gt;1),"ERROR","CORRECTO"))</x:f>
      </x:c>
      <x:c r="P62" s="76" t="n">
        <x:f>IF(A62="",99999,IF(OR(N62="Completa",N62="Cerrada"),99999,IF(N62="Vencida",100,IF(N62="En riesgo",200,IF(N62="Próxima",300,400)))+ROW()/10000))</x:f>
        <x:v>99999</x:v>
      </x:c>
      <x:c r="Q62" s="4"/>
      <x:c r="R62" s="4"/>
      <x:c r="S62" s="4"/>
      <x:c r="T62" s="4"/>
      <x:c r="U62" s="4"/>
      <x:c r="V62" s="4"/>
    </x:row>
    <x:row r="63">
      <x:c r="A63" s="29"/>
      <x:c r="B63" s="29"/>
      <x:c r="C63" s="29"/>
      <x:c r="D63" s="29"/>
      <x:c r="E63" s="31"/>
      <x:c r="F63" s="31"/>
      <x:c r="G63" s="79"/>
      <x:c r="H63" s="79"/>
      <x:c r="I63" s="82"/>
      <x:c r="J63" s="82"/>
      <x:c r="K63" s="29"/>
      <x:c r="L63" s="68"/>
      <x:c r="M63" s="29"/>
      <x:c r="N63" s="65" t="str">
        <x:f>IF(A63="","",IF(K63="Completada","Completa",IF(K63="Cancelada","Cerrada",IF(OR(B63="",D63="",F63="",L63=""),"Falta",IF(F63&lt;'CONFIGURACIÓN'!$D$12,"Vencida",IF(F63&lt;='CONFIGURACIÓN'!$D$12+'CONFIGURACIÓN'!$D$13,"Próxima",IF(K63="Bloqueada","En riesgo","Al día")))))))</x:f>
      </x:c>
      <x:c r="O63" s="65" t="str">
        <x:f>IF(A63="","",IF(OR(COUNTIF($A$11:$A$120,A63)&gt;1,B63="",COUNTIF('OBJETIVOS'!$A$11:$A$100,B63)=0,C63="",D63="",E63="",F63="",F63&lt;E63,G63&lt;0,H63&lt;0,I63&lt;0,J63&lt;0,K63="",L63&lt;0,L63&gt;1),"ERROR","CORRECTO"))</x:f>
      </x:c>
      <x:c r="P63" s="76" t="n">
        <x:f>IF(A63="",99999,IF(OR(N63="Completa",N63="Cerrada"),99999,IF(N63="Vencida",100,IF(N63="En riesgo",200,IF(N63="Próxima",300,400)))+ROW()/10000))</x:f>
        <x:v>99999</x:v>
      </x:c>
      <x:c r="Q63" s="4"/>
      <x:c r="R63" s="4"/>
      <x:c r="S63" s="4"/>
      <x:c r="T63" s="4"/>
      <x:c r="U63" s="4"/>
      <x:c r="V63" s="4"/>
    </x:row>
    <x:row r="64">
      <x:c r="A64" s="29"/>
      <x:c r="B64" s="29"/>
      <x:c r="C64" s="29"/>
      <x:c r="D64" s="29"/>
      <x:c r="E64" s="31"/>
      <x:c r="F64" s="31"/>
      <x:c r="G64" s="79"/>
      <x:c r="H64" s="79"/>
      <x:c r="I64" s="82"/>
      <x:c r="J64" s="82"/>
      <x:c r="K64" s="29"/>
      <x:c r="L64" s="68"/>
      <x:c r="M64" s="29"/>
      <x:c r="N64" s="65" t="str">
        <x:f>IF(A64="","",IF(K64="Completada","Completa",IF(K64="Cancelada","Cerrada",IF(OR(B64="",D64="",F64="",L64=""),"Falta",IF(F64&lt;'CONFIGURACIÓN'!$D$12,"Vencida",IF(F64&lt;='CONFIGURACIÓN'!$D$12+'CONFIGURACIÓN'!$D$13,"Próxima",IF(K64="Bloqueada","En riesgo","Al día")))))))</x:f>
      </x:c>
      <x:c r="O64" s="65" t="str">
        <x:f>IF(A64="","",IF(OR(COUNTIF($A$11:$A$120,A64)&gt;1,B64="",COUNTIF('OBJETIVOS'!$A$11:$A$100,B64)=0,C64="",D64="",E64="",F64="",F64&lt;E64,G64&lt;0,H64&lt;0,I64&lt;0,J64&lt;0,K64="",L64&lt;0,L64&gt;1),"ERROR","CORRECTO"))</x:f>
      </x:c>
      <x:c r="P64" s="76" t="n">
        <x:f>IF(A64="",99999,IF(OR(N64="Completa",N64="Cerrada"),99999,IF(N64="Vencida",100,IF(N64="En riesgo",200,IF(N64="Próxima",300,400)))+ROW()/10000))</x:f>
        <x:v>99999</x:v>
      </x:c>
      <x:c r="Q64" s="4"/>
      <x:c r="R64" s="4"/>
      <x:c r="S64" s="4"/>
      <x:c r="T64" s="4"/>
      <x:c r="U64" s="4"/>
      <x:c r="V64" s="4"/>
    </x:row>
    <x:row r="65">
      <x:c r="A65" s="29"/>
      <x:c r="B65" s="29"/>
      <x:c r="C65" s="29"/>
      <x:c r="D65" s="29"/>
      <x:c r="E65" s="31"/>
      <x:c r="F65" s="31"/>
      <x:c r="G65" s="79"/>
      <x:c r="H65" s="79"/>
      <x:c r="I65" s="82"/>
      <x:c r="J65" s="82"/>
      <x:c r="K65" s="29"/>
      <x:c r="L65" s="68"/>
      <x:c r="M65" s="29"/>
      <x:c r="N65" s="65" t="str">
        <x:f>IF(A65="","",IF(K65="Completada","Completa",IF(K65="Cancelada","Cerrada",IF(OR(B65="",D65="",F65="",L65=""),"Falta",IF(F65&lt;'CONFIGURACIÓN'!$D$12,"Vencida",IF(F65&lt;='CONFIGURACIÓN'!$D$12+'CONFIGURACIÓN'!$D$13,"Próxima",IF(K65="Bloqueada","En riesgo","Al día")))))))</x:f>
      </x:c>
      <x:c r="O65" s="65" t="str">
        <x:f>IF(A65="","",IF(OR(COUNTIF($A$11:$A$120,A65)&gt;1,B65="",COUNTIF('OBJETIVOS'!$A$11:$A$100,B65)=0,C65="",D65="",E65="",F65="",F65&lt;E65,G65&lt;0,H65&lt;0,I65&lt;0,J65&lt;0,K65="",L65&lt;0,L65&gt;1),"ERROR","CORRECTO"))</x:f>
      </x:c>
      <x:c r="P65" s="76" t="n">
        <x:f>IF(A65="",99999,IF(OR(N65="Completa",N65="Cerrada"),99999,IF(N65="Vencida",100,IF(N65="En riesgo",200,IF(N65="Próxima",300,400)))+ROW()/10000))</x:f>
        <x:v>99999</x:v>
      </x:c>
      <x:c r="Q65" s="4"/>
      <x:c r="R65" s="4"/>
      <x:c r="S65" s="4"/>
      <x:c r="T65" s="4"/>
      <x:c r="U65" s="4"/>
      <x:c r="V65" s="4"/>
    </x:row>
    <x:row r="66">
      <x:c r="A66" s="29"/>
      <x:c r="B66" s="29"/>
      <x:c r="C66" s="29"/>
      <x:c r="D66" s="29"/>
      <x:c r="E66" s="31"/>
      <x:c r="F66" s="31"/>
      <x:c r="G66" s="79"/>
      <x:c r="H66" s="79"/>
      <x:c r="I66" s="82"/>
      <x:c r="J66" s="82"/>
      <x:c r="K66" s="29"/>
      <x:c r="L66" s="68"/>
      <x:c r="M66" s="29"/>
      <x:c r="N66" s="65" t="str">
        <x:f>IF(A66="","",IF(K66="Completada","Completa",IF(K66="Cancelada","Cerrada",IF(OR(B66="",D66="",F66="",L66=""),"Falta",IF(F66&lt;'CONFIGURACIÓN'!$D$12,"Vencida",IF(F66&lt;='CONFIGURACIÓN'!$D$12+'CONFIGURACIÓN'!$D$13,"Próxima",IF(K66="Bloqueada","En riesgo","Al día")))))))</x:f>
      </x:c>
      <x:c r="O66" s="65" t="str">
        <x:f>IF(A66="","",IF(OR(COUNTIF($A$11:$A$120,A66)&gt;1,B66="",COUNTIF('OBJETIVOS'!$A$11:$A$100,B66)=0,C66="",D66="",E66="",F66="",F66&lt;E66,G66&lt;0,H66&lt;0,I66&lt;0,J66&lt;0,K66="",L66&lt;0,L66&gt;1),"ERROR","CORRECTO"))</x:f>
      </x:c>
      <x:c r="P66" s="76" t="n">
        <x:f>IF(A66="",99999,IF(OR(N66="Completa",N66="Cerrada"),99999,IF(N66="Vencida",100,IF(N66="En riesgo",200,IF(N66="Próxima",300,400)))+ROW()/10000))</x:f>
        <x:v>99999</x:v>
      </x:c>
      <x:c r="Q66" s="4"/>
      <x:c r="R66" s="4"/>
      <x:c r="S66" s="4"/>
      <x:c r="T66" s="4"/>
      <x:c r="U66" s="4"/>
      <x:c r="V66" s="4"/>
    </x:row>
    <x:row r="67">
      <x:c r="A67" s="29"/>
      <x:c r="B67" s="29"/>
      <x:c r="C67" s="29"/>
      <x:c r="D67" s="29"/>
      <x:c r="E67" s="31"/>
      <x:c r="F67" s="31"/>
      <x:c r="G67" s="79"/>
      <x:c r="H67" s="79"/>
      <x:c r="I67" s="82"/>
      <x:c r="J67" s="82"/>
      <x:c r="K67" s="29"/>
      <x:c r="L67" s="68"/>
      <x:c r="M67" s="29"/>
      <x:c r="N67" s="65" t="str">
        <x:f>IF(A67="","",IF(K67="Completada","Completa",IF(K67="Cancelada","Cerrada",IF(OR(B67="",D67="",F67="",L67=""),"Falta",IF(F67&lt;'CONFIGURACIÓN'!$D$12,"Vencida",IF(F67&lt;='CONFIGURACIÓN'!$D$12+'CONFIGURACIÓN'!$D$13,"Próxima",IF(K67="Bloqueada","En riesgo","Al día")))))))</x:f>
      </x:c>
      <x:c r="O67" s="65" t="str">
        <x:f>IF(A67="","",IF(OR(COUNTIF($A$11:$A$120,A67)&gt;1,B67="",COUNTIF('OBJETIVOS'!$A$11:$A$100,B67)=0,C67="",D67="",E67="",F67="",F67&lt;E67,G67&lt;0,H67&lt;0,I67&lt;0,J67&lt;0,K67="",L67&lt;0,L67&gt;1),"ERROR","CORRECTO"))</x:f>
      </x:c>
      <x:c r="P67" s="76" t="n">
        <x:f>IF(A67="",99999,IF(OR(N67="Completa",N67="Cerrada"),99999,IF(N67="Vencida",100,IF(N67="En riesgo",200,IF(N67="Próxima",300,400)))+ROW()/10000))</x:f>
        <x:v>99999</x:v>
      </x:c>
      <x:c r="Q67" s="4"/>
      <x:c r="R67" s="4"/>
      <x:c r="S67" s="4"/>
      <x:c r="T67" s="4"/>
      <x:c r="U67" s="4"/>
      <x:c r="V67" s="4"/>
    </x:row>
    <x:row r="68">
      <x:c r="A68" s="29"/>
      <x:c r="B68" s="29"/>
      <x:c r="C68" s="29"/>
      <x:c r="D68" s="29"/>
      <x:c r="E68" s="31"/>
      <x:c r="F68" s="31"/>
      <x:c r="G68" s="79"/>
      <x:c r="H68" s="79"/>
      <x:c r="I68" s="82"/>
      <x:c r="J68" s="82"/>
      <x:c r="K68" s="29"/>
      <x:c r="L68" s="68"/>
      <x:c r="M68" s="29"/>
      <x:c r="N68" s="65" t="str">
        <x:f>IF(A68="","",IF(K68="Completada","Completa",IF(K68="Cancelada","Cerrada",IF(OR(B68="",D68="",F68="",L68=""),"Falta",IF(F68&lt;'CONFIGURACIÓN'!$D$12,"Vencida",IF(F68&lt;='CONFIGURACIÓN'!$D$12+'CONFIGURACIÓN'!$D$13,"Próxima",IF(K68="Bloqueada","En riesgo","Al día")))))))</x:f>
      </x:c>
      <x:c r="O68" s="65" t="str">
        <x:f>IF(A68="","",IF(OR(COUNTIF($A$11:$A$120,A68)&gt;1,B68="",COUNTIF('OBJETIVOS'!$A$11:$A$100,B68)=0,C68="",D68="",E68="",F68="",F68&lt;E68,G68&lt;0,H68&lt;0,I68&lt;0,J68&lt;0,K68="",L68&lt;0,L68&gt;1),"ERROR","CORRECTO"))</x:f>
      </x:c>
      <x:c r="P68" s="76" t="n">
        <x:f>IF(A68="",99999,IF(OR(N68="Completa",N68="Cerrada"),99999,IF(N68="Vencida",100,IF(N68="En riesgo",200,IF(N68="Próxima",300,400)))+ROW()/10000))</x:f>
        <x:v>99999</x:v>
      </x:c>
      <x:c r="Q68" s="4"/>
      <x:c r="R68" s="4"/>
      <x:c r="S68" s="4"/>
      <x:c r="T68" s="4"/>
      <x:c r="U68" s="4"/>
      <x:c r="V68" s="4"/>
    </x:row>
    <x:row r="69">
      <x:c r="A69" s="29"/>
      <x:c r="B69" s="29"/>
      <x:c r="C69" s="29"/>
      <x:c r="D69" s="29"/>
      <x:c r="E69" s="31"/>
      <x:c r="F69" s="31"/>
      <x:c r="G69" s="79"/>
      <x:c r="H69" s="79"/>
      <x:c r="I69" s="82"/>
      <x:c r="J69" s="82"/>
      <x:c r="K69" s="29"/>
      <x:c r="L69" s="68"/>
      <x:c r="M69" s="29"/>
      <x:c r="N69" s="65" t="str">
        <x:f>IF(A69="","",IF(K69="Completada","Completa",IF(K69="Cancelada","Cerrada",IF(OR(B69="",D69="",F69="",L69=""),"Falta",IF(F69&lt;'CONFIGURACIÓN'!$D$12,"Vencida",IF(F69&lt;='CONFIGURACIÓN'!$D$12+'CONFIGURACIÓN'!$D$13,"Próxima",IF(K69="Bloqueada","En riesgo","Al día")))))))</x:f>
      </x:c>
      <x:c r="O69" s="65" t="str">
        <x:f>IF(A69="","",IF(OR(COUNTIF($A$11:$A$120,A69)&gt;1,B69="",COUNTIF('OBJETIVOS'!$A$11:$A$100,B69)=0,C69="",D69="",E69="",F69="",F69&lt;E69,G69&lt;0,H69&lt;0,I69&lt;0,J69&lt;0,K69="",L69&lt;0,L69&gt;1),"ERROR","CORRECTO"))</x:f>
      </x:c>
      <x:c r="P69" s="76" t="n">
        <x:f>IF(A69="",99999,IF(OR(N69="Completa",N69="Cerrada"),99999,IF(N69="Vencida",100,IF(N69="En riesgo",200,IF(N69="Próxima",300,400)))+ROW()/10000))</x:f>
        <x:v>99999</x:v>
      </x:c>
      <x:c r="Q69" s="4"/>
      <x:c r="R69" s="4"/>
      <x:c r="S69" s="4"/>
      <x:c r="T69" s="4"/>
      <x:c r="U69" s="4"/>
      <x:c r="V69" s="4"/>
    </x:row>
    <x:row r="70">
      <x:c r="A70" s="29"/>
      <x:c r="B70" s="29"/>
      <x:c r="C70" s="29"/>
      <x:c r="D70" s="29"/>
      <x:c r="E70" s="31"/>
      <x:c r="F70" s="31"/>
      <x:c r="G70" s="79"/>
      <x:c r="H70" s="79"/>
      <x:c r="I70" s="82"/>
      <x:c r="J70" s="82"/>
      <x:c r="K70" s="29"/>
      <x:c r="L70" s="68"/>
      <x:c r="M70" s="29"/>
      <x:c r="N70" s="65" t="str">
        <x:f>IF(A70="","",IF(K70="Completada","Completa",IF(K70="Cancelada","Cerrada",IF(OR(B70="",D70="",F70="",L70=""),"Falta",IF(F70&lt;'CONFIGURACIÓN'!$D$12,"Vencida",IF(F70&lt;='CONFIGURACIÓN'!$D$12+'CONFIGURACIÓN'!$D$13,"Próxima",IF(K70="Bloqueada","En riesgo","Al día")))))))</x:f>
      </x:c>
      <x:c r="O70" s="65" t="str">
        <x:f>IF(A70="","",IF(OR(COUNTIF($A$11:$A$120,A70)&gt;1,B70="",COUNTIF('OBJETIVOS'!$A$11:$A$100,B70)=0,C70="",D70="",E70="",F70="",F70&lt;E70,G70&lt;0,H70&lt;0,I70&lt;0,J70&lt;0,K70="",L70&lt;0,L70&gt;1),"ERROR","CORRECTO"))</x:f>
      </x:c>
      <x:c r="P70" s="76" t="n">
        <x:f>IF(A70="",99999,IF(OR(N70="Completa",N70="Cerrada"),99999,IF(N70="Vencida",100,IF(N70="En riesgo",200,IF(N70="Próxima",300,400)))+ROW()/10000))</x:f>
        <x:v>99999</x:v>
      </x:c>
      <x:c r="Q70" s="4"/>
      <x:c r="R70" s="4"/>
      <x:c r="S70" s="4"/>
      <x:c r="T70" s="4"/>
      <x:c r="U70" s="4"/>
      <x:c r="V70" s="4"/>
    </x:row>
    <x:row r="71">
      <x:c r="A71" s="29"/>
      <x:c r="B71" s="29"/>
      <x:c r="C71" s="29"/>
      <x:c r="D71" s="29"/>
      <x:c r="E71" s="31"/>
      <x:c r="F71" s="31"/>
      <x:c r="G71" s="79"/>
      <x:c r="H71" s="79"/>
      <x:c r="I71" s="82"/>
      <x:c r="J71" s="82"/>
      <x:c r="K71" s="29"/>
      <x:c r="L71" s="68"/>
      <x:c r="M71" s="29"/>
      <x:c r="N71" s="65" t="str">
        <x:f>IF(A71="","",IF(K71="Completada","Completa",IF(K71="Cancelada","Cerrada",IF(OR(B71="",D71="",F71="",L71=""),"Falta",IF(F71&lt;'CONFIGURACIÓN'!$D$12,"Vencida",IF(F71&lt;='CONFIGURACIÓN'!$D$12+'CONFIGURACIÓN'!$D$13,"Próxima",IF(K71="Bloqueada","En riesgo","Al día")))))))</x:f>
      </x:c>
      <x:c r="O71" s="65" t="str">
        <x:f>IF(A71="","",IF(OR(COUNTIF($A$11:$A$120,A71)&gt;1,B71="",COUNTIF('OBJETIVOS'!$A$11:$A$100,B71)=0,C71="",D71="",E71="",F71="",F71&lt;E71,G71&lt;0,H71&lt;0,I71&lt;0,J71&lt;0,K71="",L71&lt;0,L71&gt;1),"ERROR","CORRECTO"))</x:f>
      </x:c>
      <x:c r="P71" s="76" t="n">
        <x:f>IF(A71="",99999,IF(OR(N71="Completa",N71="Cerrada"),99999,IF(N71="Vencida",100,IF(N71="En riesgo",200,IF(N71="Próxima",300,400)))+ROW()/10000))</x:f>
        <x:v>99999</x:v>
      </x:c>
      <x:c r="Q71" s="4"/>
      <x:c r="R71" s="4"/>
      <x:c r="S71" s="4"/>
      <x:c r="T71" s="4"/>
      <x:c r="U71" s="4"/>
      <x:c r="V71" s="4"/>
    </x:row>
    <x:row r="72">
      <x:c r="A72" s="29"/>
      <x:c r="B72" s="29"/>
      <x:c r="C72" s="29"/>
      <x:c r="D72" s="29"/>
      <x:c r="E72" s="31"/>
      <x:c r="F72" s="31"/>
      <x:c r="G72" s="79"/>
      <x:c r="H72" s="79"/>
      <x:c r="I72" s="82"/>
      <x:c r="J72" s="82"/>
      <x:c r="K72" s="29"/>
      <x:c r="L72" s="68"/>
      <x:c r="M72" s="29"/>
      <x:c r="N72" s="65" t="str">
        <x:f>IF(A72="","",IF(K72="Completada","Completa",IF(K72="Cancelada","Cerrada",IF(OR(B72="",D72="",F72="",L72=""),"Falta",IF(F72&lt;'CONFIGURACIÓN'!$D$12,"Vencida",IF(F72&lt;='CONFIGURACIÓN'!$D$12+'CONFIGURACIÓN'!$D$13,"Próxima",IF(K72="Bloqueada","En riesgo","Al día")))))))</x:f>
      </x:c>
      <x:c r="O72" s="65" t="str">
        <x:f>IF(A72="","",IF(OR(COUNTIF($A$11:$A$120,A72)&gt;1,B72="",COUNTIF('OBJETIVOS'!$A$11:$A$100,B72)=0,C72="",D72="",E72="",F72="",F72&lt;E72,G72&lt;0,H72&lt;0,I72&lt;0,J72&lt;0,K72="",L72&lt;0,L72&gt;1),"ERROR","CORRECTO"))</x:f>
      </x:c>
      <x:c r="P72" s="76" t="n">
        <x:f>IF(A72="",99999,IF(OR(N72="Completa",N72="Cerrada"),99999,IF(N72="Vencida",100,IF(N72="En riesgo",200,IF(N72="Próxima",300,400)))+ROW()/10000))</x:f>
        <x:v>99999</x:v>
      </x:c>
      <x:c r="Q72" s="4"/>
      <x:c r="R72" s="4"/>
      <x:c r="S72" s="4"/>
      <x:c r="T72" s="4"/>
      <x:c r="U72" s="4"/>
      <x:c r="V72" s="4"/>
    </x:row>
    <x:row r="73">
      <x:c r="A73" s="29"/>
      <x:c r="B73" s="29"/>
      <x:c r="C73" s="29"/>
      <x:c r="D73" s="29"/>
      <x:c r="E73" s="31"/>
      <x:c r="F73" s="31"/>
      <x:c r="G73" s="79"/>
      <x:c r="H73" s="79"/>
      <x:c r="I73" s="82"/>
      <x:c r="J73" s="82"/>
      <x:c r="K73" s="29"/>
      <x:c r="L73" s="68"/>
      <x:c r="M73" s="29"/>
      <x:c r="N73" s="65" t="str">
        <x:f>IF(A73="","",IF(K73="Completada","Completa",IF(K73="Cancelada","Cerrada",IF(OR(B73="",D73="",F73="",L73=""),"Falta",IF(F73&lt;'CONFIGURACIÓN'!$D$12,"Vencida",IF(F73&lt;='CONFIGURACIÓN'!$D$12+'CONFIGURACIÓN'!$D$13,"Próxima",IF(K73="Bloqueada","En riesgo","Al día")))))))</x:f>
      </x:c>
      <x:c r="O73" s="65" t="str">
        <x:f>IF(A73="","",IF(OR(COUNTIF($A$11:$A$120,A73)&gt;1,B73="",COUNTIF('OBJETIVOS'!$A$11:$A$100,B73)=0,C73="",D73="",E73="",F73="",F73&lt;E73,G73&lt;0,H73&lt;0,I73&lt;0,J73&lt;0,K73="",L73&lt;0,L73&gt;1),"ERROR","CORRECTO"))</x:f>
      </x:c>
      <x:c r="P73" s="76" t="n">
        <x:f>IF(A73="",99999,IF(OR(N73="Completa",N73="Cerrada"),99999,IF(N73="Vencida",100,IF(N73="En riesgo",200,IF(N73="Próxima",300,400)))+ROW()/10000))</x:f>
        <x:v>99999</x:v>
      </x:c>
      <x:c r="Q73" s="4"/>
      <x:c r="R73" s="4"/>
      <x:c r="S73" s="4"/>
      <x:c r="T73" s="4"/>
      <x:c r="U73" s="4"/>
      <x:c r="V73" s="4"/>
    </x:row>
    <x:row r="74">
      <x:c r="A74" s="29"/>
      <x:c r="B74" s="29"/>
      <x:c r="C74" s="29"/>
      <x:c r="D74" s="29"/>
      <x:c r="E74" s="31"/>
      <x:c r="F74" s="31"/>
      <x:c r="G74" s="79"/>
      <x:c r="H74" s="79"/>
      <x:c r="I74" s="82"/>
      <x:c r="J74" s="82"/>
      <x:c r="K74" s="29"/>
      <x:c r="L74" s="68"/>
      <x:c r="M74" s="29"/>
      <x:c r="N74" s="65" t="str">
        <x:f>IF(A74="","",IF(K74="Completada","Completa",IF(K74="Cancelada","Cerrada",IF(OR(B74="",D74="",F74="",L74=""),"Falta",IF(F74&lt;'CONFIGURACIÓN'!$D$12,"Vencida",IF(F74&lt;='CONFIGURACIÓN'!$D$12+'CONFIGURACIÓN'!$D$13,"Próxima",IF(K74="Bloqueada","En riesgo","Al día")))))))</x:f>
      </x:c>
      <x:c r="O74" s="65" t="str">
        <x:f>IF(A74="","",IF(OR(COUNTIF($A$11:$A$120,A74)&gt;1,B74="",COUNTIF('OBJETIVOS'!$A$11:$A$100,B74)=0,C74="",D74="",E74="",F74="",F74&lt;E74,G74&lt;0,H74&lt;0,I74&lt;0,J74&lt;0,K74="",L74&lt;0,L74&gt;1),"ERROR","CORRECTO"))</x:f>
      </x:c>
      <x:c r="P74" s="76" t="n">
        <x:f>IF(A74="",99999,IF(OR(N74="Completa",N74="Cerrada"),99999,IF(N74="Vencida",100,IF(N74="En riesgo",200,IF(N74="Próxima",300,400)))+ROW()/10000))</x:f>
        <x:v>99999</x:v>
      </x:c>
      <x:c r="Q74" s="4"/>
      <x:c r="R74" s="4"/>
      <x:c r="S74" s="4"/>
      <x:c r="T74" s="4"/>
      <x:c r="U74" s="4"/>
      <x:c r="V74" s="4"/>
    </x:row>
    <x:row r="75">
      <x:c r="A75" s="29"/>
      <x:c r="B75" s="29"/>
      <x:c r="C75" s="29"/>
      <x:c r="D75" s="29"/>
      <x:c r="E75" s="31"/>
      <x:c r="F75" s="31"/>
      <x:c r="G75" s="79"/>
      <x:c r="H75" s="79"/>
      <x:c r="I75" s="82"/>
      <x:c r="J75" s="82"/>
      <x:c r="K75" s="29"/>
      <x:c r="L75" s="68"/>
      <x:c r="M75" s="29"/>
      <x:c r="N75" s="65" t="str">
        <x:f>IF(A75="","",IF(K75="Completada","Completa",IF(K75="Cancelada","Cerrada",IF(OR(B75="",D75="",F75="",L75=""),"Falta",IF(F75&lt;'CONFIGURACIÓN'!$D$12,"Vencida",IF(F75&lt;='CONFIGURACIÓN'!$D$12+'CONFIGURACIÓN'!$D$13,"Próxima",IF(K75="Bloqueada","En riesgo","Al día")))))))</x:f>
      </x:c>
      <x:c r="O75" s="65" t="str">
        <x:f>IF(A75="","",IF(OR(COUNTIF($A$11:$A$120,A75)&gt;1,B75="",COUNTIF('OBJETIVOS'!$A$11:$A$100,B75)=0,C75="",D75="",E75="",F75="",F75&lt;E75,G75&lt;0,H75&lt;0,I75&lt;0,J75&lt;0,K75="",L75&lt;0,L75&gt;1),"ERROR","CORRECTO"))</x:f>
      </x:c>
      <x:c r="P75" s="76" t="n">
        <x:f>IF(A75="",99999,IF(OR(N75="Completa",N75="Cerrada"),99999,IF(N75="Vencida",100,IF(N75="En riesgo",200,IF(N75="Próxima",300,400)))+ROW()/10000))</x:f>
        <x:v>99999</x:v>
      </x:c>
      <x:c r="Q75" s="4"/>
      <x:c r="R75" s="4"/>
      <x:c r="S75" s="4"/>
      <x:c r="T75" s="4"/>
      <x:c r="U75" s="4"/>
      <x:c r="V75" s="4"/>
    </x:row>
    <x:row r="76">
      <x:c r="A76" s="29"/>
      <x:c r="B76" s="29"/>
      <x:c r="C76" s="29"/>
      <x:c r="D76" s="29"/>
      <x:c r="E76" s="31"/>
      <x:c r="F76" s="31"/>
      <x:c r="G76" s="79"/>
      <x:c r="H76" s="79"/>
      <x:c r="I76" s="82"/>
      <x:c r="J76" s="82"/>
      <x:c r="K76" s="29"/>
      <x:c r="L76" s="68"/>
      <x:c r="M76" s="29"/>
      <x:c r="N76" s="65" t="str">
        <x:f>IF(A76="","",IF(K76="Completada","Completa",IF(K76="Cancelada","Cerrada",IF(OR(B76="",D76="",F76="",L76=""),"Falta",IF(F76&lt;'CONFIGURACIÓN'!$D$12,"Vencida",IF(F76&lt;='CONFIGURACIÓN'!$D$12+'CONFIGURACIÓN'!$D$13,"Próxima",IF(K76="Bloqueada","En riesgo","Al día")))))))</x:f>
      </x:c>
      <x:c r="O76" s="65" t="str">
        <x:f>IF(A76="","",IF(OR(COUNTIF($A$11:$A$120,A76)&gt;1,B76="",COUNTIF('OBJETIVOS'!$A$11:$A$100,B76)=0,C76="",D76="",E76="",F76="",F76&lt;E76,G76&lt;0,H76&lt;0,I76&lt;0,J76&lt;0,K76="",L76&lt;0,L76&gt;1),"ERROR","CORRECTO"))</x:f>
      </x:c>
      <x:c r="P76" s="76" t="n">
        <x:f>IF(A76="",99999,IF(OR(N76="Completa",N76="Cerrada"),99999,IF(N76="Vencida",100,IF(N76="En riesgo",200,IF(N76="Próxima",300,400)))+ROW()/10000))</x:f>
        <x:v>99999</x:v>
      </x:c>
      <x:c r="Q76" s="4"/>
      <x:c r="R76" s="4"/>
      <x:c r="S76" s="4"/>
      <x:c r="T76" s="4"/>
      <x:c r="U76" s="4"/>
      <x:c r="V76" s="4"/>
    </x:row>
    <x:row r="77">
      <x:c r="A77" s="29"/>
      <x:c r="B77" s="29"/>
      <x:c r="C77" s="29"/>
      <x:c r="D77" s="29"/>
      <x:c r="E77" s="31"/>
      <x:c r="F77" s="31"/>
      <x:c r="G77" s="79"/>
      <x:c r="H77" s="79"/>
      <x:c r="I77" s="82"/>
      <x:c r="J77" s="82"/>
      <x:c r="K77" s="29"/>
      <x:c r="L77" s="68"/>
      <x:c r="M77" s="29"/>
      <x:c r="N77" s="65" t="str">
        <x:f>IF(A77="","",IF(K77="Completada","Completa",IF(K77="Cancelada","Cerrada",IF(OR(B77="",D77="",F77="",L77=""),"Falta",IF(F77&lt;'CONFIGURACIÓN'!$D$12,"Vencida",IF(F77&lt;='CONFIGURACIÓN'!$D$12+'CONFIGURACIÓN'!$D$13,"Próxima",IF(K77="Bloqueada","En riesgo","Al día")))))))</x:f>
      </x:c>
      <x:c r="O77" s="65" t="str">
        <x:f>IF(A77="","",IF(OR(COUNTIF($A$11:$A$120,A77)&gt;1,B77="",COUNTIF('OBJETIVOS'!$A$11:$A$100,B77)=0,C77="",D77="",E77="",F77="",F77&lt;E77,G77&lt;0,H77&lt;0,I77&lt;0,J77&lt;0,K77="",L77&lt;0,L77&gt;1),"ERROR","CORRECTO"))</x:f>
      </x:c>
      <x:c r="P77" s="76" t="n">
        <x:f>IF(A77="",99999,IF(OR(N77="Completa",N77="Cerrada"),99999,IF(N77="Vencida",100,IF(N77="En riesgo",200,IF(N77="Próxima",300,400)))+ROW()/10000))</x:f>
        <x:v>99999</x:v>
      </x:c>
      <x:c r="Q77" s="4"/>
      <x:c r="R77" s="4"/>
      <x:c r="S77" s="4"/>
      <x:c r="T77" s="4"/>
      <x:c r="U77" s="4"/>
      <x:c r="V77" s="4"/>
    </x:row>
    <x:row r="78">
      <x:c r="A78" s="29"/>
      <x:c r="B78" s="29"/>
      <x:c r="C78" s="29"/>
      <x:c r="D78" s="29"/>
      <x:c r="E78" s="31"/>
      <x:c r="F78" s="31"/>
      <x:c r="G78" s="79"/>
      <x:c r="H78" s="79"/>
      <x:c r="I78" s="82"/>
      <x:c r="J78" s="82"/>
      <x:c r="K78" s="29"/>
      <x:c r="L78" s="68"/>
      <x:c r="M78" s="29"/>
      <x:c r="N78" s="65" t="str">
        <x:f>IF(A78="","",IF(K78="Completada","Completa",IF(K78="Cancelada","Cerrada",IF(OR(B78="",D78="",F78="",L78=""),"Falta",IF(F78&lt;'CONFIGURACIÓN'!$D$12,"Vencida",IF(F78&lt;='CONFIGURACIÓN'!$D$12+'CONFIGURACIÓN'!$D$13,"Próxima",IF(K78="Bloqueada","En riesgo","Al día")))))))</x:f>
      </x:c>
      <x:c r="O78" s="65" t="str">
        <x:f>IF(A78="","",IF(OR(COUNTIF($A$11:$A$120,A78)&gt;1,B78="",COUNTIF('OBJETIVOS'!$A$11:$A$100,B78)=0,C78="",D78="",E78="",F78="",F78&lt;E78,G78&lt;0,H78&lt;0,I78&lt;0,J78&lt;0,K78="",L78&lt;0,L78&gt;1),"ERROR","CORRECTO"))</x:f>
      </x:c>
      <x:c r="P78" s="76" t="n">
        <x:f>IF(A78="",99999,IF(OR(N78="Completa",N78="Cerrada"),99999,IF(N78="Vencida",100,IF(N78="En riesgo",200,IF(N78="Próxima",300,400)))+ROW()/10000))</x:f>
        <x:v>99999</x:v>
      </x:c>
      <x:c r="Q78" s="4"/>
      <x:c r="R78" s="4"/>
      <x:c r="S78" s="4"/>
      <x:c r="T78" s="4"/>
      <x:c r="U78" s="4"/>
      <x:c r="V78" s="4"/>
    </x:row>
    <x:row r="79">
      <x:c r="A79" s="29"/>
      <x:c r="B79" s="29"/>
      <x:c r="C79" s="29"/>
      <x:c r="D79" s="29"/>
      <x:c r="E79" s="31"/>
      <x:c r="F79" s="31"/>
      <x:c r="G79" s="79"/>
      <x:c r="H79" s="79"/>
      <x:c r="I79" s="82"/>
      <x:c r="J79" s="82"/>
      <x:c r="K79" s="29"/>
      <x:c r="L79" s="68"/>
      <x:c r="M79" s="29"/>
      <x:c r="N79" s="65" t="str">
        <x:f>IF(A79="","",IF(K79="Completada","Completa",IF(K79="Cancelada","Cerrada",IF(OR(B79="",D79="",F79="",L79=""),"Falta",IF(F79&lt;'CONFIGURACIÓN'!$D$12,"Vencida",IF(F79&lt;='CONFIGURACIÓN'!$D$12+'CONFIGURACIÓN'!$D$13,"Próxima",IF(K79="Bloqueada","En riesgo","Al día")))))))</x:f>
      </x:c>
      <x:c r="O79" s="65" t="str">
        <x:f>IF(A79="","",IF(OR(COUNTIF($A$11:$A$120,A79)&gt;1,B79="",COUNTIF('OBJETIVOS'!$A$11:$A$100,B79)=0,C79="",D79="",E79="",F79="",F79&lt;E79,G79&lt;0,H79&lt;0,I79&lt;0,J79&lt;0,K79="",L79&lt;0,L79&gt;1),"ERROR","CORRECTO"))</x:f>
      </x:c>
      <x:c r="P79" s="76" t="n">
        <x:f>IF(A79="",99999,IF(OR(N79="Completa",N79="Cerrada"),99999,IF(N79="Vencida",100,IF(N79="En riesgo",200,IF(N79="Próxima",300,400)))+ROW()/10000))</x:f>
        <x:v>99999</x:v>
      </x:c>
      <x:c r="Q79" s="4"/>
      <x:c r="R79" s="4"/>
      <x:c r="S79" s="4"/>
      <x:c r="T79" s="4"/>
      <x:c r="U79" s="4"/>
      <x:c r="V79" s="4"/>
    </x:row>
    <x:row r="80">
      <x:c r="A80" s="29"/>
      <x:c r="B80" s="29"/>
      <x:c r="C80" s="29"/>
      <x:c r="D80" s="29"/>
      <x:c r="E80" s="31"/>
      <x:c r="F80" s="31"/>
      <x:c r="G80" s="79"/>
      <x:c r="H80" s="79"/>
      <x:c r="I80" s="82"/>
      <x:c r="J80" s="82"/>
      <x:c r="K80" s="29"/>
      <x:c r="L80" s="68"/>
      <x:c r="M80" s="29"/>
      <x:c r="N80" s="65" t="str">
        <x:f>IF(A80="","",IF(K80="Completada","Completa",IF(K80="Cancelada","Cerrada",IF(OR(B80="",D80="",F80="",L80=""),"Falta",IF(F80&lt;'CONFIGURACIÓN'!$D$12,"Vencida",IF(F80&lt;='CONFIGURACIÓN'!$D$12+'CONFIGURACIÓN'!$D$13,"Próxima",IF(K80="Bloqueada","En riesgo","Al día")))))))</x:f>
      </x:c>
      <x:c r="O80" s="65" t="str">
        <x:f>IF(A80="","",IF(OR(COUNTIF($A$11:$A$120,A80)&gt;1,B80="",COUNTIF('OBJETIVOS'!$A$11:$A$100,B80)=0,C80="",D80="",E80="",F80="",F80&lt;E80,G80&lt;0,H80&lt;0,I80&lt;0,J80&lt;0,K80="",L80&lt;0,L80&gt;1),"ERROR","CORRECTO"))</x:f>
      </x:c>
      <x:c r="P80" s="76" t="n">
        <x:f>IF(A80="",99999,IF(OR(N80="Completa",N80="Cerrada"),99999,IF(N80="Vencida",100,IF(N80="En riesgo",200,IF(N80="Próxima",300,400)))+ROW()/10000))</x:f>
        <x:v>99999</x:v>
      </x:c>
      <x:c r="Q80" s="4"/>
      <x:c r="R80" s="4"/>
      <x:c r="S80" s="4"/>
      <x:c r="T80" s="4"/>
      <x:c r="U80" s="4"/>
      <x:c r="V80" s="4"/>
    </x:row>
    <x:row r="81">
      <x:c r="A81" s="29"/>
      <x:c r="B81" s="29"/>
      <x:c r="C81" s="29"/>
      <x:c r="D81" s="29"/>
      <x:c r="E81" s="31"/>
      <x:c r="F81" s="31"/>
      <x:c r="G81" s="79"/>
      <x:c r="H81" s="79"/>
      <x:c r="I81" s="82"/>
      <x:c r="J81" s="82"/>
      <x:c r="K81" s="29"/>
      <x:c r="L81" s="68"/>
      <x:c r="M81" s="29"/>
      <x:c r="N81" s="65" t="str">
        <x:f>IF(A81="","",IF(K81="Completada","Completa",IF(K81="Cancelada","Cerrada",IF(OR(B81="",D81="",F81="",L81=""),"Falta",IF(F81&lt;'CONFIGURACIÓN'!$D$12,"Vencida",IF(F81&lt;='CONFIGURACIÓN'!$D$12+'CONFIGURACIÓN'!$D$13,"Próxima",IF(K81="Bloqueada","En riesgo","Al día")))))))</x:f>
      </x:c>
      <x:c r="O81" s="65" t="str">
        <x:f>IF(A81="","",IF(OR(COUNTIF($A$11:$A$120,A81)&gt;1,B81="",COUNTIF('OBJETIVOS'!$A$11:$A$100,B81)=0,C81="",D81="",E81="",F81="",F81&lt;E81,G81&lt;0,H81&lt;0,I81&lt;0,J81&lt;0,K81="",L81&lt;0,L81&gt;1),"ERROR","CORRECTO"))</x:f>
      </x:c>
      <x:c r="P81" s="76" t="n">
        <x:f>IF(A81="",99999,IF(OR(N81="Completa",N81="Cerrada"),99999,IF(N81="Vencida",100,IF(N81="En riesgo",200,IF(N81="Próxima",300,400)))+ROW()/10000))</x:f>
        <x:v>99999</x:v>
      </x:c>
      <x:c r="Q81" s="4"/>
      <x:c r="R81" s="4"/>
      <x:c r="S81" s="4"/>
      <x:c r="T81" s="4"/>
      <x:c r="U81" s="4"/>
      <x:c r="V81" s="4"/>
    </x:row>
    <x:row r="82">
      <x:c r="A82" s="29"/>
      <x:c r="B82" s="29"/>
      <x:c r="C82" s="29"/>
      <x:c r="D82" s="29"/>
      <x:c r="E82" s="31"/>
      <x:c r="F82" s="31"/>
      <x:c r="G82" s="79"/>
      <x:c r="H82" s="79"/>
      <x:c r="I82" s="82"/>
      <x:c r="J82" s="82"/>
      <x:c r="K82" s="29"/>
      <x:c r="L82" s="68"/>
      <x:c r="M82" s="29"/>
      <x:c r="N82" s="65" t="str">
        <x:f>IF(A82="","",IF(K82="Completada","Completa",IF(K82="Cancelada","Cerrada",IF(OR(B82="",D82="",F82="",L82=""),"Falta",IF(F82&lt;'CONFIGURACIÓN'!$D$12,"Vencida",IF(F82&lt;='CONFIGURACIÓN'!$D$12+'CONFIGURACIÓN'!$D$13,"Próxima",IF(K82="Bloqueada","En riesgo","Al día")))))))</x:f>
      </x:c>
      <x:c r="O82" s="65" t="str">
        <x:f>IF(A82="","",IF(OR(COUNTIF($A$11:$A$120,A82)&gt;1,B82="",COUNTIF('OBJETIVOS'!$A$11:$A$100,B82)=0,C82="",D82="",E82="",F82="",F82&lt;E82,G82&lt;0,H82&lt;0,I82&lt;0,J82&lt;0,K82="",L82&lt;0,L82&gt;1),"ERROR","CORRECTO"))</x:f>
      </x:c>
      <x:c r="P82" s="76" t="n">
        <x:f>IF(A82="",99999,IF(OR(N82="Completa",N82="Cerrada"),99999,IF(N82="Vencida",100,IF(N82="En riesgo",200,IF(N82="Próxima",300,400)))+ROW()/10000))</x:f>
        <x:v>99999</x:v>
      </x:c>
      <x:c r="Q82" s="4"/>
      <x:c r="R82" s="4"/>
      <x:c r="S82" s="4"/>
      <x:c r="T82" s="4"/>
      <x:c r="U82" s="4"/>
      <x:c r="V82" s="4"/>
    </x:row>
    <x:row r="83">
      <x:c r="A83" s="29"/>
      <x:c r="B83" s="29"/>
      <x:c r="C83" s="29"/>
      <x:c r="D83" s="29"/>
      <x:c r="E83" s="31"/>
      <x:c r="F83" s="31"/>
      <x:c r="G83" s="79"/>
      <x:c r="H83" s="79"/>
      <x:c r="I83" s="82"/>
      <x:c r="J83" s="82"/>
      <x:c r="K83" s="29"/>
      <x:c r="L83" s="68"/>
      <x:c r="M83" s="29"/>
      <x:c r="N83" s="65" t="str">
        <x:f>IF(A83="","",IF(K83="Completada","Completa",IF(K83="Cancelada","Cerrada",IF(OR(B83="",D83="",F83="",L83=""),"Falta",IF(F83&lt;'CONFIGURACIÓN'!$D$12,"Vencida",IF(F83&lt;='CONFIGURACIÓN'!$D$12+'CONFIGURACIÓN'!$D$13,"Próxima",IF(K83="Bloqueada","En riesgo","Al día")))))))</x:f>
      </x:c>
      <x:c r="O83" s="65" t="str">
        <x:f>IF(A83="","",IF(OR(COUNTIF($A$11:$A$120,A83)&gt;1,B83="",COUNTIF('OBJETIVOS'!$A$11:$A$100,B83)=0,C83="",D83="",E83="",F83="",F83&lt;E83,G83&lt;0,H83&lt;0,I83&lt;0,J83&lt;0,K83="",L83&lt;0,L83&gt;1),"ERROR","CORRECTO"))</x:f>
      </x:c>
      <x:c r="P83" s="76" t="n">
        <x:f>IF(A83="",99999,IF(OR(N83="Completa",N83="Cerrada"),99999,IF(N83="Vencida",100,IF(N83="En riesgo",200,IF(N83="Próxima",300,400)))+ROW()/10000))</x:f>
        <x:v>99999</x:v>
      </x:c>
      <x:c r="Q83" s="4"/>
      <x:c r="R83" s="4"/>
      <x:c r="S83" s="4"/>
      <x:c r="T83" s="4"/>
      <x:c r="U83" s="4"/>
      <x:c r="V83" s="4"/>
    </x:row>
    <x:row r="84">
      <x:c r="A84" s="29"/>
      <x:c r="B84" s="29"/>
      <x:c r="C84" s="29"/>
      <x:c r="D84" s="29"/>
      <x:c r="E84" s="31"/>
      <x:c r="F84" s="31"/>
      <x:c r="G84" s="79"/>
      <x:c r="H84" s="79"/>
      <x:c r="I84" s="82"/>
      <x:c r="J84" s="82"/>
      <x:c r="K84" s="29"/>
      <x:c r="L84" s="68"/>
      <x:c r="M84" s="29"/>
      <x:c r="N84" s="65" t="str">
        <x:f>IF(A84="","",IF(K84="Completada","Completa",IF(K84="Cancelada","Cerrada",IF(OR(B84="",D84="",F84="",L84=""),"Falta",IF(F84&lt;'CONFIGURACIÓN'!$D$12,"Vencida",IF(F84&lt;='CONFIGURACIÓN'!$D$12+'CONFIGURACIÓN'!$D$13,"Próxima",IF(K84="Bloqueada","En riesgo","Al día")))))))</x:f>
      </x:c>
      <x:c r="O84" s="65" t="str">
        <x:f>IF(A84="","",IF(OR(COUNTIF($A$11:$A$120,A84)&gt;1,B84="",COUNTIF('OBJETIVOS'!$A$11:$A$100,B84)=0,C84="",D84="",E84="",F84="",F84&lt;E84,G84&lt;0,H84&lt;0,I84&lt;0,J84&lt;0,K84="",L84&lt;0,L84&gt;1),"ERROR","CORRECTO"))</x:f>
      </x:c>
      <x:c r="P84" s="76" t="n">
        <x:f>IF(A84="",99999,IF(OR(N84="Completa",N84="Cerrada"),99999,IF(N84="Vencida",100,IF(N84="En riesgo",200,IF(N84="Próxima",300,400)))+ROW()/10000))</x:f>
        <x:v>99999</x:v>
      </x:c>
      <x:c r="Q84" s="4"/>
      <x:c r="R84" s="4"/>
      <x:c r="S84" s="4"/>
      <x:c r="T84" s="4"/>
      <x:c r="U84" s="4"/>
      <x:c r="V84" s="4"/>
    </x:row>
    <x:row r="85">
      <x:c r="A85" s="29"/>
      <x:c r="B85" s="29"/>
      <x:c r="C85" s="29"/>
      <x:c r="D85" s="29"/>
      <x:c r="E85" s="31"/>
      <x:c r="F85" s="31"/>
      <x:c r="G85" s="79"/>
      <x:c r="H85" s="79"/>
      <x:c r="I85" s="82"/>
      <x:c r="J85" s="82"/>
      <x:c r="K85" s="29"/>
      <x:c r="L85" s="68"/>
      <x:c r="M85" s="29"/>
      <x:c r="N85" s="65" t="str">
        <x:f>IF(A85="","",IF(K85="Completada","Completa",IF(K85="Cancelada","Cerrada",IF(OR(B85="",D85="",F85="",L85=""),"Falta",IF(F85&lt;'CONFIGURACIÓN'!$D$12,"Vencida",IF(F85&lt;='CONFIGURACIÓN'!$D$12+'CONFIGURACIÓN'!$D$13,"Próxima",IF(K85="Bloqueada","En riesgo","Al día")))))))</x:f>
      </x:c>
      <x:c r="O85" s="65" t="str">
        <x:f>IF(A85="","",IF(OR(COUNTIF($A$11:$A$120,A85)&gt;1,B85="",COUNTIF('OBJETIVOS'!$A$11:$A$100,B85)=0,C85="",D85="",E85="",F85="",F85&lt;E85,G85&lt;0,H85&lt;0,I85&lt;0,J85&lt;0,K85="",L85&lt;0,L85&gt;1),"ERROR","CORRECTO"))</x:f>
      </x:c>
      <x:c r="P85" s="76" t="n">
        <x:f>IF(A85="",99999,IF(OR(N85="Completa",N85="Cerrada"),99999,IF(N85="Vencida",100,IF(N85="En riesgo",200,IF(N85="Próxima",300,400)))+ROW()/10000))</x:f>
        <x:v>99999</x:v>
      </x:c>
      <x:c r="Q85" s="4"/>
      <x:c r="R85" s="4"/>
      <x:c r="S85" s="4"/>
      <x:c r="T85" s="4"/>
      <x:c r="U85" s="4"/>
      <x:c r="V85" s="4"/>
    </x:row>
    <x:row r="86">
      <x:c r="A86" s="29"/>
      <x:c r="B86" s="29"/>
      <x:c r="C86" s="29"/>
      <x:c r="D86" s="29"/>
      <x:c r="E86" s="31"/>
      <x:c r="F86" s="31"/>
      <x:c r="G86" s="79"/>
      <x:c r="H86" s="79"/>
      <x:c r="I86" s="82"/>
      <x:c r="J86" s="82"/>
      <x:c r="K86" s="29"/>
      <x:c r="L86" s="68"/>
      <x:c r="M86" s="29"/>
      <x:c r="N86" s="65" t="str">
        <x:f>IF(A86="","",IF(K86="Completada","Completa",IF(K86="Cancelada","Cerrada",IF(OR(B86="",D86="",F86="",L86=""),"Falta",IF(F86&lt;'CONFIGURACIÓN'!$D$12,"Vencida",IF(F86&lt;='CONFIGURACIÓN'!$D$12+'CONFIGURACIÓN'!$D$13,"Próxima",IF(K86="Bloqueada","En riesgo","Al día")))))))</x:f>
      </x:c>
      <x:c r="O86" s="65" t="str">
        <x:f>IF(A86="","",IF(OR(COUNTIF($A$11:$A$120,A86)&gt;1,B86="",COUNTIF('OBJETIVOS'!$A$11:$A$100,B86)=0,C86="",D86="",E86="",F86="",F86&lt;E86,G86&lt;0,H86&lt;0,I86&lt;0,J86&lt;0,K86="",L86&lt;0,L86&gt;1),"ERROR","CORRECTO"))</x:f>
      </x:c>
      <x:c r="P86" s="76" t="n">
        <x:f>IF(A86="",99999,IF(OR(N86="Completa",N86="Cerrada"),99999,IF(N86="Vencida",100,IF(N86="En riesgo",200,IF(N86="Próxima",300,400)))+ROW()/10000))</x:f>
        <x:v>99999</x:v>
      </x:c>
      <x:c r="Q86" s="4"/>
      <x:c r="R86" s="4"/>
      <x:c r="S86" s="4"/>
      <x:c r="T86" s="4"/>
      <x:c r="U86" s="4"/>
      <x:c r="V86" s="4"/>
    </x:row>
    <x:row r="87">
      <x:c r="A87" s="29"/>
      <x:c r="B87" s="29"/>
      <x:c r="C87" s="29"/>
      <x:c r="D87" s="29"/>
      <x:c r="E87" s="31"/>
      <x:c r="F87" s="31"/>
      <x:c r="G87" s="79"/>
      <x:c r="H87" s="79"/>
      <x:c r="I87" s="82"/>
      <x:c r="J87" s="82"/>
      <x:c r="K87" s="29"/>
      <x:c r="L87" s="68"/>
      <x:c r="M87" s="29"/>
      <x:c r="N87" s="65" t="str">
        <x:f>IF(A87="","",IF(K87="Completada","Completa",IF(K87="Cancelada","Cerrada",IF(OR(B87="",D87="",F87="",L87=""),"Falta",IF(F87&lt;'CONFIGURACIÓN'!$D$12,"Vencida",IF(F87&lt;='CONFIGURACIÓN'!$D$12+'CONFIGURACIÓN'!$D$13,"Próxima",IF(K87="Bloqueada","En riesgo","Al día")))))))</x:f>
      </x:c>
      <x:c r="O87" s="65" t="str">
        <x:f>IF(A87="","",IF(OR(COUNTIF($A$11:$A$120,A87)&gt;1,B87="",COUNTIF('OBJETIVOS'!$A$11:$A$100,B87)=0,C87="",D87="",E87="",F87="",F87&lt;E87,G87&lt;0,H87&lt;0,I87&lt;0,J87&lt;0,K87="",L87&lt;0,L87&gt;1),"ERROR","CORRECTO"))</x:f>
      </x:c>
      <x:c r="P87" s="76" t="n">
        <x:f>IF(A87="",99999,IF(OR(N87="Completa",N87="Cerrada"),99999,IF(N87="Vencida",100,IF(N87="En riesgo",200,IF(N87="Próxima",300,400)))+ROW()/10000))</x:f>
        <x:v>99999</x:v>
      </x:c>
      <x:c r="Q87" s="4"/>
      <x:c r="R87" s="4"/>
      <x:c r="S87" s="4"/>
      <x:c r="T87" s="4"/>
      <x:c r="U87" s="4"/>
      <x:c r="V87" s="4"/>
    </x:row>
    <x:row r="88">
      <x:c r="A88" s="29"/>
      <x:c r="B88" s="29"/>
      <x:c r="C88" s="29"/>
      <x:c r="D88" s="29"/>
      <x:c r="E88" s="31"/>
      <x:c r="F88" s="31"/>
      <x:c r="G88" s="79"/>
      <x:c r="H88" s="79"/>
      <x:c r="I88" s="82"/>
      <x:c r="J88" s="82"/>
      <x:c r="K88" s="29"/>
      <x:c r="L88" s="68"/>
      <x:c r="M88" s="29"/>
      <x:c r="N88" s="65" t="str">
        <x:f>IF(A88="","",IF(K88="Completada","Completa",IF(K88="Cancelada","Cerrada",IF(OR(B88="",D88="",F88="",L88=""),"Falta",IF(F88&lt;'CONFIGURACIÓN'!$D$12,"Vencida",IF(F88&lt;='CONFIGURACIÓN'!$D$12+'CONFIGURACIÓN'!$D$13,"Próxima",IF(K88="Bloqueada","En riesgo","Al día")))))))</x:f>
      </x:c>
      <x:c r="O88" s="65" t="str">
        <x:f>IF(A88="","",IF(OR(COUNTIF($A$11:$A$120,A88)&gt;1,B88="",COUNTIF('OBJETIVOS'!$A$11:$A$100,B88)=0,C88="",D88="",E88="",F88="",F88&lt;E88,G88&lt;0,H88&lt;0,I88&lt;0,J88&lt;0,K88="",L88&lt;0,L88&gt;1),"ERROR","CORRECTO"))</x:f>
      </x:c>
      <x:c r="P88" s="76" t="n">
        <x:f>IF(A88="",99999,IF(OR(N88="Completa",N88="Cerrada"),99999,IF(N88="Vencida",100,IF(N88="En riesgo",200,IF(N88="Próxima",300,400)))+ROW()/10000))</x:f>
        <x:v>99999</x:v>
      </x:c>
      <x:c r="Q88" s="4"/>
      <x:c r="R88" s="4"/>
      <x:c r="S88" s="4"/>
      <x:c r="T88" s="4"/>
      <x:c r="U88" s="4"/>
      <x:c r="V88" s="4"/>
    </x:row>
    <x:row r="89">
      <x:c r="A89" s="29"/>
      <x:c r="B89" s="29"/>
      <x:c r="C89" s="29"/>
      <x:c r="D89" s="29"/>
      <x:c r="E89" s="31"/>
      <x:c r="F89" s="31"/>
      <x:c r="G89" s="79"/>
      <x:c r="H89" s="79"/>
      <x:c r="I89" s="82"/>
      <x:c r="J89" s="82"/>
      <x:c r="K89" s="29"/>
      <x:c r="L89" s="68"/>
      <x:c r="M89" s="29"/>
      <x:c r="N89" s="65" t="str">
        <x:f>IF(A89="","",IF(K89="Completada","Completa",IF(K89="Cancelada","Cerrada",IF(OR(B89="",D89="",F89="",L89=""),"Falta",IF(F89&lt;'CONFIGURACIÓN'!$D$12,"Vencida",IF(F89&lt;='CONFIGURACIÓN'!$D$12+'CONFIGURACIÓN'!$D$13,"Próxima",IF(K89="Bloqueada","En riesgo","Al día")))))))</x:f>
      </x:c>
      <x:c r="O89" s="65" t="str">
        <x:f>IF(A89="","",IF(OR(COUNTIF($A$11:$A$120,A89)&gt;1,B89="",COUNTIF('OBJETIVOS'!$A$11:$A$100,B89)=0,C89="",D89="",E89="",F89="",F89&lt;E89,G89&lt;0,H89&lt;0,I89&lt;0,J89&lt;0,K89="",L89&lt;0,L89&gt;1),"ERROR","CORRECTO"))</x:f>
      </x:c>
      <x:c r="P89" s="76" t="n">
        <x:f>IF(A89="",99999,IF(OR(N89="Completa",N89="Cerrada"),99999,IF(N89="Vencida",100,IF(N89="En riesgo",200,IF(N89="Próxima",300,400)))+ROW()/10000))</x:f>
        <x:v>99999</x:v>
      </x:c>
      <x:c r="Q89" s="4"/>
      <x:c r="R89" s="4"/>
      <x:c r="S89" s="4"/>
      <x:c r="T89" s="4"/>
      <x:c r="U89" s="4"/>
      <x:c r="V89" s="4"/>
    </x:row>
    <x:row r="90">
      <x:c r="A90" s="29"/>
      <x:c r="B90" s="29"/>
      <x:c r="C90" s="29"/>
      <x:c r="D90" s="29"/>
      <x:c r="E90" s="31"/>
      <x:c r="F90" s="31"/>
      <x:c r="G90" s="79"/>
      <x:c r="H90" s="79"/>
      <x:c r="I90" s="82"/>
      <x:c r="J90" s="82"/>
      <x:c r="K90" s="29"/>
      <x:c r="L90" s="68"/>
      <x:c r="M90" s="29"/>
      <x:c r="N90" s="65" t="str">
        <x:f>IF(A90="","",IF(K90="Completada","Completa",IF(K90="Cancelada","Cerrada",IF(OR(B90="",D90="",F90="",L90=""),"Falta",IF(F90&lt;'CONFIGURACIÓN'!$D$12,"Vencida",IF(F90&lt;='CONFIGURACIÓN'!$D$12+'CONFIGURACIÓN'!$D$13,"Próxima",IF(K90="Bloqueada","En riesgo","Al día")))))))</x:f>
      </x:c>
      <x:c r="O90" s="65" t="str">
        <x:f>IF(A90="","",IF(OR(COUNTIF($A$11:$A$120,A90)&gt;1,B90="",COUNTIF('OBJETIVOS'!$A$11:$A$100,B90)=0,C90="",D90="",E90="",F90="",F90&lt;E90,G90&lt;0,H90&lt;0,I90&lt;0,J90&lt;0,K90="",L90&lt;0,L90&gt;1),"ERROR","CORRECTO"))</x:f>
      </x:c>
      <x:c r="P90" s="76" t="n">
        <x:f>IF(A90="",99999,IF(OR(N90="Completa",N90="Cerrada"),99999,IF(N90="Vencida",100,IF(N90="En riesgo",200,IF(N90="Próxima",300,400)))+ROW()/10000))</x:f>
        <x:v>99999</x:v>
      </x:c>
      <x:c r="Q90" s="4"/>
      <x:c r="R90" s="4"/>
      <x:c r="S90" s="4"/>
      <x:c r="T90" s="4"/>
      <x:c r="U90" s="4"/>
      <x:c r="V90" s="4"/>
    </x:row>
    <x:row r="91">
      <x:c r="A91" s="29"/>
      <x:c r="B91" s="29"/>
      <x:c r="C91" s="29"/>
      <x:c r="D91" s="29"/>
      <x:c r="E91" s="31"/>
      <x:c r="F91" s="31"/>
      <x:c r="G91" s="79"/>
      <x:c r="H91" s="79"/>
      <x:c r="I91" s="82"/>
      <x:c r="J91" s="82"/>
      <x:c r="K91" s="29"/>
      <x:c r="L91" s="68"/>
      <x:c r="M91" s="29"/>
      <x:c r="N91" s="65" t="str">
        <x:f>IF(A91="","",IF(K91="Completada","Completa",IF(K91="Cancelada","Cerrada",IF(OR(B91="",D91="",F91="",L91=""),"Falta",IF(F91&lt;'CONFIGURACIÓN'!$D$12,"Vencida",IF(F91&lt;='CONFIGURACIÓN'!$D$12+'CONFIGURACIÓN'!$D$13,"Próxima",IF(K91="Bloqueada","En riesgo","Al día")))))))</x:f>
      </x:c>
      <x:c r="O91" s="65" t="str">
        <x:f>IF(A91="","",IF(OR(COUNTIF($A$11:$A$120,A91)&gt;1,B91="",COUNTIF('OBJETIVOS'!$A$11:$A$100,B91)=0,C91="",D91="",E91="",F91="",F91&lt;E91,G91&lt;0,H91&lt;0,I91&lt;0,J91&lt;0,K91="",L91&lt;0,L91&gt;1),"ERROR","CORRECTO"))</x:f>
      </x:c>
      <x:c r="P91" s="76" t="n">
        <x:f>IF(A91="",99999,IF(OR(N91="Completa",N91="Cerrada"),99999,IF(N91="Vencida",100,IF(N91="En riesgo",200,IF(N91="Próxima",300,400)))+ROW()/10000))</x:f>
        <x:v>99999</x:v>
      </x:c>
      <x:c r="Q91" s="4"/>
      <x:c r="R91" s="4"/>
      <x:c r="S91" s="4"/>
      <x:c r="T91" s="4"/>
      <x:c r="U91" s="4"/>
      <x:c r="V91" s="4"/>
    </x:row>
    <x:row r="92">
      <x:c r="A92" s="29"/>
      <x:c r="B92" s="29"/>
      <x:c r="C92" s="29"/>
      <x:c r="D92" s="29"/>
      <x:c r="E92" s="31"/>
      <x:c r="F92" s="31"/>
      <x:c r="G92" s="79"/>
      <x:c r="H92" s="79"/>
      <x:c r="I92" s="82"/>
      <x:c r="J92" s="82"/>
      <x:c r="K92" s="29"/>
      <x:c r="L92" s="68"/>
      <x:c r="M92" s="29"/>
      <x:c r="N92" s="65" t="str">
        <x:f>IF(A92="","",IF(K92="Completada","Completa",IF(K92="Cancelada","Cerrada",IF(OR(B92="",D92="",F92="",L92=""),"Falta",IF(F92&lt;'CONFIGURACIÓN'!$D$12,"Vencida",IF(F92&lt;='CONFIGURACIÓN'!$D$12+'CONFIGURACIÓN'!$D$13,"Próxima",IF(K92="Bloqueada","En riesgo","Al día")))))))</x:f>
      </x:c>
      <x:c r="O92" s="65" t="str">
        <x:f>IF(A92="","",IF(OR(COUNTIF($A$11:$A$120,A92)&gt;1,B92="",COUNTIF('OBJETIVOS'!$A$11:$A$100,B92)=0,C92="",D92="",E92="",F92="",F92&lt;E92,G92&lt;0,H92&lt;0,I92&lt;0,J92&lt;0,K92="",L92&lt;0,L92&gt;1),"ERROR","CORRECTO"))</x:f>
      </x:c>
      <x:c r="P92" s="76" t="n">
        <x:f>IF(A92="",99999,IF(OR(N92="Completa",N92="Cerrada"),99999,IF(N92="Vencida",100,IF(N92="En riesgo",200,IF(N92="Próxima",300,400)))+ROW()/10000))</x:f>
        <x:v>99999</x:v>
      </x:c>
      <x:c r="Q92" s="4"/>
      <x:c r="R92" s="4"/>
      <x:c r="S92" s="4"/>
      <x:c r="T92" s="4"/>
      <x:c r="U92" s="4"/>
      <x:c r="V92" s="4"/>
    </x:row>
    <x:row r="93">
      <x:c r="A93" s="29"/>
      <x:c r="B93" s="29"/>
      <x:c r="C93" s="29"/>
      <x:c r="D93" s="29"/>
      <x:c r="E93" s="31"/>
      <x:c r="F93" s="31"/>
      <x:c r="G93" s="79"/>
      <x:c r="H93" s="79"/>
      <x:c r="I93" s="82"/>
      <x:c r="J93" s="82"/>
      <x:c r="K93" s="29"/>
      <x:c r="L93" s="68"/>
      <x:c r="M93" s="29"/>
      <x:c r="N93" s="65" t="str">
        <x:f>IF(A93="","",IF(K93="Completada","Completa",IF(K93="Cancelada","Cerrada",IF(OR(B93="",D93="",F93="",L93=""),"Falta",IF(F93&lt;'CONFIGURACIÓN'!$D$12,"Vencida",IF(F93&lt;='CONFIGURACIÓN'!$D$12+'CONFIGURACIÓN'!$D$13,"Próxima",IF(K93="Bloqueada","En riesgo","Al día")))))))</x:f>
      </x:c>
      <x:c r="O93" s="65" t="str">
        <x:f>IF(A93="","",IF(OR(COUNTIF($A$11:$A$120,A93)&gt;1,B93="",COUNTIF('OBJETIVOS'!$A$11:$A$100,B93)=0,C93="",D93="",E93="",F93="",F93&lt;E93,G93&lt;0,H93&lt;0,I93&lt;0,J93&lt;0,K93="",L93&lt;0,L93&gt;1),"ERROR","CORRECTO"))</x:f>
      </x:c>
      <x:c r="P93" s="76" t="n">
        <x:f>IF(A93="",99999,IF(OR(N93="Completa",N93="Cerrada"),99999,IF(N93="Vencida",100,IF(N93="En riesgo",200,IF(N93="Próxima",300,400)))+ROW()/10000))</x:f>
        <x:v>99999</x:v>
      </x:c>
      <x:c r="Q93" s="4"/>
      <x:c r="R93" s="4"/>
      <x:c r="S93" s="4"/>
      <x:c r="T93" s="4"/>
      <x:c r="U93" s="4"/>
      <x:c r="V93" s="4"/>
    </x:row>
    <x:row r="94">
      <x:c r="A94" s="29"/>
      <x:c r="B94" s="29"/>
      <x:c r="C94" s="29"/>
      <x:c r="D94" s="29"/>
      <x:c r="E94" s="31"/>
      <x:c r="F94" s="31"/>
      <x:c r="G94" s="79"/>
      <x:c r="H94" s="79"/>
      <x:c r="I94" s="82"/>
      <x:c r="J94" s="82"/>
      <x:c r="K94" s="29"/>
      <x:c r="L94" s="68"/>
      <x:c r="M94" s="29"/>
      <x:c r="N94" s="65" t="str">
        <x:f>IF(A94="","",IF(K94="Completada","Completa",IF(K94="Cancelada","Cerrada",IF(OR(B94="",D94="",F94="",L94=""),"Falta",IF(F94&lt;'CONFIGURACIÓN'!$D$12,"Vencida",IF(F94&lt;='CONFIGURACIÓN'!$D$12+'CONFIGURACIÓN'!$D$13,"Próxima",IF(K94="Bloqueada","En riesgo","Al día")))))))</x:f>
      </x:c>
      <x:c r="O94" s="65" t="str">
        <x:f>IF(A94="","",IF(OR(COUNTIF($A$11:$A$120,A94)&gt;1,B94="",COUNTIF('OBJETIVOS'!$A$11:$A$100,B94)=0,C94="",D94="",E94="",F94="",F94&lt;E94,G94&lt;0,H94&lt;0,I94&lt;0,J94&lt;0,K94="",L94&lt;0,L94&gt;1),"ERROR","CORRECTO"))</x:f>
      </x:c>
      <x:c r="P94" s="76" t="n">
        <x:f>IF(A94="",99999,IF(OR(N94="Completa",N94="Cerrada"),99999,IF(N94="Vencida",100,IF(N94="En riesgo",200,IF(N94="Próxima",300,400)))+ROW()/10000))</x:f>
        <x:v>99999</x:v>
      </x:c>
      <x:c r="Q94" s="4"/>
      <x:c r="R94" s="4"/>
      <x:c r="S94" s="4"/>
      <x:c r="T94" s="4"/>
      <x:c r="U94" s="4"/>
      <x:c r="V94" s="4"/>
    </x:row>
    <x:row r="95">
      <x:c r="A95" s="29"/>
      <x:c r="B95" s="29"/>
      <x:c r="C95" s="29"/>
      <x:c r="D95" s="29"/>
      <x:c r="E95" s="31"/>
      <x:c r="F95" s="31"/>
      <x:c r="G95" s="79"/>
      <x:c r="H95" s="79"/>
      <x:c r="I95" s="82"/>
      <x:c r="J95" s="82"/>
      <x:c r="K95" s="29"/>
      <x:c r="L95" s="68"/>
      <x:c r="M95" s="29"/>
      <x:c r="N95" s="65" t="str">
        <x:f>IF(A95="","",IF(K95="Completada","Completa",IF(K95="Cancelada","Cerrada",IF(OR(B95="",D95="",F95="",L95=""),"Falta",IF(F95&lt;'CONFIGURACIÓN'!$D$12,"Vencida",IF(F95&lt;='CONFIGURACIÓN'!$D$12+'CONFIGURACIÓN'!$D$13,"Próxima",IF(K95="Bloqueada","En riesgo","Al día")))))))</x:f>
      </x:c>
      <x:c r="O95" s="65" t="str">
        <x:f>IF(A95="","",IF(OR(COUNTIF($A$11:$A$120,A95)&gt;1,B95="",COUNTIF('OBJETIVOS'!$A$11:$A$100,B95)=0,C95="",D95="",E95="",F95="",F95&lt;E95,G95&lt;0,H95&lt;0,I95&lt;0,J95&lt;0,K95="",L95&lt;0,L95&gt;1),"ERROR","CORRECTO"))</x:f>
      </x:c>
      <x:c r="P95" s="76" t="n">
        <x:f>IF(A95="",99999,IF(OR(N95="Completa",N95="Cerrada"),99999,IF(N95="Vencida",100,IF(N95="En riesgo",200,IF(N95="Próxima",300,400)))+ROW()/10000))</x:f>
        <x:v>99999</x:v>
      </x:c>
      <x:c r="Q95" s="4"/>
      <x:c r="R95" s="4"/>
      <x:c r="S95" s="4"/>
      <x:c r="T95" s="4"/>
      <x:c r="U95" s="4"/>
      <x:c r="V95" s="4"/>
    </x:row>
    <x:row r="96">
      <x:c r="A96" s="29"/>
      <x:c r="B96" s="29"/>
      <x:c r="C96" s="29"/>
      <x:c r="D96" s="29"/>
      <x:c r="E96" s="31"/>
      <x:c r="F96" s="31"/>
      <x:c r="G96" s="79"/>
      <x:c r="H96" s="79"/>
      <x:c r="I96" s="82"/>
      <x:c r="J96" s="82"/>
      <x:c r="K96" s="29"/>
      <x:c r="L96" s="68"/>
      <x:c r="M96" s="29"/>
      <x:c r="N96" s="65" t="str">
        <x:f>IF(A96="","",IF(K96="Completada","Completa",IF(K96="Cancelada","Cerrada",IF(OR(B96="",D96="",F96="",L96=""),"Falta",IF(F96&lt;'CONFIGURACIÓN'!$D$12,"Vencida",IF(F96&lt;='CONFIGURACIÓN'!$D$12+'CONFIGURACIÓN'!$D$13,"Próxima",IF(K96="Bloqueada","En riesgo","Al día")))))))</x:f>
      </x:c>
      <x:c r="O96" s="65" t="str">
        <x:f>IF(A96="","",IF(OR(COUNTIF($A$11:$A$120,A96)&gt;1,B96="",COUNTIF('OBJETIVOS'!$A$11:$A$100,B96)=0,C96="",D96="",E96="",F96="",F96&lt;E96,G96&lt;0,H96&lt;0,I96&lt;0,J96&lt;0,K96="",L96&lt;0,L96&gt;1),"ERROR","CORRECTO"))</x:f>
      </x:c>
      <x:c r="P96" s="76" t="n">
        <x:f>IF(A96="",99999,IF(OR(N96="Completa",N96="Cerrada"),99999,IF(N96="Vencida",100,IF(N96="En riesgo",200,IF(N96="Próxima",300,400)))+ROW()/10000))</x:f>
        <x:v>99999</x:v>
      </x:c>
      <x:c r="Q96" s="4"/>
      <x:c r="R96" s="4"/>
      <x:c r="S96" s="4"/>
      <x:c r="T96" s="4"/>
      <x:c r="U96" s="4"/>
      <x:c r="V96" s="4"/>
    </x:row>
    <x:row r="97">
      <x:c r="A97" s="29"/>
      <x:c r="B97" s="29"/>
      <x:c r="C97" s="29"/>
      <x:c r="D97" s="29"/>
      <x:c r="E97" s="31"/>
      <x:c r="F97" s="31"/>
      <x:c r="G97" s="79"/>
      <x:c r="H97" s="79"/>
      <x:c r="I97" s="82"/>
      <x:c r="J97" s="82"/>
      <x:c r="K97" s="29"/>
      <x:c r="L97" s="68"/>
      <x:c r="M97" s="29"/>
      <x:c r="N97" s="65" t="str">
        <x:f>IF(A97="","",IF(K97="Completada","Completa",IF(K97="Cancelada","Cerrada",IF(OR(B97="",D97="",F97="",L97=""),"Falta",IF(F97&lt;'CONFIGURACIÓN'!$D$12,"Vencida",IF(F97&lt;='CONFIGURACIÓN'!$D$12+'CONFIGURACIÓN'!$D$13,"Próxima",IF(K97="Bloqueada","En riesgo","Al día")))))))</x:f>
      </x:c>
      <x:c r="O97" s="65" t="str">
        <x:f>IF(A97="","",IF(OR(COUNTIF($A$11:$A$120,A97)&gt;1,B97="",COUNTIF('OBJETIVOS'!$A$11:$A$100,B97)=0,C97="",D97="",E97="",F97="",F97&lt;E97,G97&lt;0,H97&lt;0,I97&lt;0,J97&lt;0,K97="",L97&lt;0,L97&gt;1),"ERROR","CORRECTO"))</x:f>
      </x:c>
      <x:c r="P97" s="76" t="n">
        <x:f>IF(A97="",99999,IF(OR(N97="Completa",N97="Cerrada"),99999,IF(N97="Vencida",100,IF(N97="En riesgo",200,IF(N97="Próxima",300,400)))+ROW()/10000))</x:f>
        <x:v>99999</x:v>
      </x:c>
      <x:c r="Q97" s="4"/>
      <x:c r="R97" s="4"/>
      <x:c r="S97" s="4"/>
      <x:c r="T97" s="4"/>
      <x:c r="U97" s="4"/>
      <x:c r="V97" s="4"/>
    </x:row>
    <x:row r="98">
      <x:c r="A98" s="29"/>
      <x:c r="B98" s="29"/>
      <x:c r="C98" s="29"/>
      <x:c r="D98" s="29"/>
      <x:c r="E98" s="31"/>
      <x:c r="F98" s="31"/>
      <x:c r="G98" s="79"/>
      <x:c r="H98" s="79"/>
      <x:c r="I98" s="82"/>
      <x:c r="J98" s="82"/>
      <x:c r="K98" s="29"/>
      <x:c r="L98" s="68"/>
      <x:c r="M98" s="29"/>
      <x:c r="N98" s="65" t="str">
        <x:f>IF(A98="","",IF(K98="Completada","Completa",IF(K98="Cancelada","Cerrada",IF(OR(B98="",D98="",F98="",L98=""),"Falta",IF(F98&lt;'CONFIGURACIÓN'!$D$12,"Vencida",IF(F98&lt;='CONFIGURACIÓN'!$D$12+'CONFIGURACIÓN'!$D$13,"Próxima",IF(K98="Bloqueada","En riesgo","Al día")))))))</x:f>
      </x:c>
      <x:c r="O98" s="65" t="str">
        <x:f>IF(A98="","",IF(OR(COUNTIF($A$11:$A$120,A98)&gt;1,B98="",COUNTIF('OBJETIVOS'!$A$11:$A$100,B98)=0,C98="",D98="",E98="",F98="",F98&lt;E98,G98&lt;0,H98&lt;0,I98&lt;0,J98&lt;0,K98="",L98&lt;0,L98&gt;1),"ERROR","CORRECTO"))</x:f>
      </x:c>
      <x:c r="P98" s="76" t="n">
        <x:f>IF(A98="",99999,IF(OR(N98="Completa",N98="Cerrada"),99999,IF(N98="Vencida",100,IF(N98="En riesgo",200,IF(N98="Próxima",300,400)))+ROW()/10000))</x:f>
        <x:v>99999</x:v>
      </x:c>
      <x:c r="Q98" s="4"/>
      <x:c r="R98" s="4"/>
      <x:c r="S98" s="4"/>
      <x:c r="T98" s="4"/>
      <x:c r="U98" s="4"/>
      <x:c r="V98" s="4"/>
    </x:row>
    <x:row r="99">
      <x:c r="A99" s="29"/>
      <x:c r="B99" s="29"/>
      <x:c r="C99" s="29"/>
      <x:c r="D99" s="29"/>
      <x:c r="E99" s="31"/>
      <x:c r="F99" s="31"/>
      <x:c r="G99" s="79"/>
      <x:c r="H99" s="79"/>
      <x:c r="I99" s="82"/>
      <x:c r="J99" s="82"/>
      <x:c r="K99" s="29"/>
      <x:c r="L99" s="68"/>
      <x:c r="M99" s="29"/>
      <x:c r="N99" s="65" t="str">
        <x:f>IF(A99="","",IF(K99="Completada","Completa",IF(K99="Cancelada","Cerrada",IF(OR(B99="",D99="",F99="",L99=""),"Falta",IF(F99&lt;'CONFIGURACIÓN'!$D$12,"Vencida",IF(F99&lt;='CONFIGURACIÓN'!$D$12+'CONFIGURACIÓN'!$D$13,"Próxima",IF(K99="Bloqueada","En riesgo","Al día")))))))</x:f>
      </x:c>
      <x:c r="O99" s="65" t="str">
        <x:f>IF(A99="","",IF(OR(COUNTIF($A$11:$A$120,A99)&gt;1,B99="",COUNTIF('OBJETIVOS'!$A$11:$A$100,B99)=0,C99="",D99="",E99="",F99="",F99&lt;E99,G99&lt;0,H99&lt;0,I99&lt;0,J99&lt;0,K99="",L99&lt;0,L99&gt;1),"ERROR","CORRECTO"))</x:f>
      </x:c>
      <x:c r="P99" s="76" t="n">
        <x:f>IF(A99="",99999,IF(OR(N99="Completa",N99="Cerrada"),99999,IF(N99="Vencida",100,IF(N99="En riesgo",200,IF(N99="Próxima",300,400)))+ROW()/10000))</x:f>
        <x:v>99999</x:v>
      </x:c>
      <x:c r="Q99" s="4"/>
      <x:c r="R99" s="4"/>
      <x:c r="S99" s="4"/>
      <x:c r="T99" s="4"/>
      <x:c r="U99" s="4"/>
      <x:c r="V99" s="4"/>
    </x:row>
    <x:row r="100">
      <x:c r="A100" s="29"/>
      <x:c r="B100" s="29"/>
      <x:c r="C100" s="29"/>
      <x:c r="D100" s="29"/>
      <x:c r="E100" s="31"/>
      <x:c r="F100" s="31"/>
      <x:c r="G100" s="79"/>
      <x:c r="H100" s="79"/>
      <x:c r="I100" s="82"/>
      <x:c r="J100" s="82"/>
      <x:c r="K100" s="29"/>
      <x:c r="L100" s="68"/>
      <x:c r="M100" s="29"/>
      <x:c r="N100" s="65" t="str">
        <x:f>IF(A100="","",IF(K100="Completada","Completa",IF(K100="Cancelada","Cerrada",IF(OR(B100="",D100="",F100="",L100=""),"Falta",IF(F100&lt;'CONFIGURACIÓN'!$D$12,"Vencida",IF(F100&lt;='CONFIGURACIÓN'!$D$12+'CONFIGURACIÓN'!$D$13,"Próxima",IF(K100="Bloqueada","En riesgo","Al día")))))))</x:f>
      </x:c>
      <x:c r="O100" s="65" t="str">
        <x:f>IF(A100="","",IF(OR(COUNTIF($A$11:$A$120,A100)&gt;1,B100="",COUNTIF('OBJETIVOS'!$A$11:$A$100,B100)=0,C100="",D100="",E100="",F100="",F100&lt;E100,G100&lt;0,H100&lt;0,I100&lt;0,J100&lt;0,K100="",L100&lt;0,L100&gt;1),"ERROR","CORRECTO"))</x:f>
      </x:c>
      <x:c r="P100" s="76" t="n">
        <x:f>IF(A100="",99999,IF(OR(N100="Completa",N100="Cerrada"),99999,IF(N100="Vencida",100,IF(N100="En riesgo",200,IF(N100="Próxima",300,400)))+ROW()/10000))</x:f>
        <x:v>99999</x:v>
      </x:c>
      <x:c r="Q100" s="4"/>
      <x:c r="R100" s="4"/>
      <x:c r="S100" s="4"/>
      <x:c r="T100" s="4"/>
      <x:c r="U100" s="4"/>
      <x:c r="V100" s="4"/>
    </x:row>
    <x:row r="101">
      <x:c r="A101" s="29"/>
      <x:c r="B101" s="29"/>
      <x:c r="C101" s="29"/>
      <x:c r="D101" s="29"/>
      <x:c r="E101" s="31"/>
      <x:c r="F101" s="31"/>
      <x:c r="G101" s="79"/>
      <x:c r="H101" s="79"/>
      <x:c r="I101" s="82"/>
      <x:c r="J101" s="82"/>
      <x:c r="K101" s="29"/>
      <x:c r="L101" s="68"/>
      <x:c r="M101" s="29"/>
      <x:c r="N101" s="65" t="str">
        <x:f>IF(A101="","",IF(K101="Completada","Completa",IF(K101="Cancelada","Cerrada",IF(OR(B101="",D101="",F101="",L101=""),"Falta",IF(F101&lt;'CONFIGURACIÓN'!$D$12,"Vencida",IF(F101&lt;='CONFIGURACIÓN'!$D$12+'CONFIGURACIÓN'!$D$13,"Próxima",IF(K101="Bloqueada","En riesgo","Al día")))))))</x:f>
      </x:c>
      <x:c r="O101" s="65" t="str">
        <x:f>IF(A101="","",IF(OR(COUNTIF($A$11:$A$120,A101)&gt;1,B101="",COUNTIF('OBJETIVOS'!$A$11:$A$100,B101)=0,C101="",D101="",E101="",F101="",F101&lt;E101,G101&lt;0,H101&lt;0,I101&lt;0,J101&lt;0,K101="",L101&lt;0,L101&gt;1),"ERROR","CORRECTO"))</x:f>
      </x:c>
      <x:c r="P101" s="76" t="n">
        <x:f>IF(A101="",99999,IF(OR(N101="Completa",N101="Cerrada"),99999,IF(N101="Vencida",100,IF(N101="En riesgo",200,IF(N101="Próxima",300,400)))+ROW()/10000))</x:f>
        <x:v>99999</x:v>
      </x:c>
      <x:c r="Q101" s="4"/>
      <x:c r="R101" s="4"/>
      <x:c r="S101" s="4"/>
      <x:c r="T101" s="4"/>
      <x:c r="U101" s="4"/>
      <x:c r="V101" s="4"/>
    </x:row>
    <x:row r="102">
      <x:c r="A102" s="29"/>
      <x:c r="B102" s="29"/>
      <x:c r="C102" s="29"/>
      <x:c r="D102" s="29"/>
      <x:c r="E102" s="31"/>
      <x:c r="F102" s="31"/>
      <x:c r="G102" s="79"/>
      <x:c r="H102" s="79"/>
      <x:c r="I102" s="82"/>
      <x:c r="J102" s="82"/>
      <x:c r="K102" s="29"/>
      <x:c r="L102" s="68"/>
      <x:c r="M102" s="29"/>
      <x:c r="N102" s="65" t="str">
        <x:f>IF(A102="","",IF(K102="Completada","Completa",IF(K102="Cancelada","Cerrada",IF(OR(B102="",D102="",F102="",L102=""),"Falta",IF(F102&lt;'CONFIGURACIÓN'!$D$12,"Vencida",IF(F102&lt;='CONFIGURACIÓN'!$D$12+'CONFIGURACIÓN'!$D$13,"Próxima",IF(K102="Bloqueada","En riesgo","Al día")))))))</x:f>
      </x:c>
      <x:c r="O102" s="65" t="str">
        <x:f>IF(A102="","",IF(OR(COUNTIF($A$11:$A$120,A102)&gt;1,B102="",COUNTIF('OBJETIVOS'!$A$11:$A$100,B102)=0,C102="",D102="",E102="",F102="",F102&lt;E102,G102&lt;0,H102&lt;0,I102&lt;0,J102&lt;0,K102="",L102&lt;0,L102&gt;1),"ERROR","CORRECTO"))</x:f>
      </x:c>
      <x:c r="P102" s="76" t="n">
        <x:f>IF(A102="",99999,IF(OR(N102="Completa",N102="Cerrada"),99999,IF(N102="Vencida",100,IF(N102="En riesgo",200,IF(N102="Próxima",300,400)))+ROW()/10000))</x:f>
        <x:v>99999</x:v>
      </x:c>
      <x:c r="Q102" s="4"/>
      <x:c r="R102" s="4"/>
      <x:c r="S102" s="4"/>
      <x:c r="T102" s="4"/>
      <x:c r="U102" s="4"/>
      <x:c r="V102" s="4"/>
    </x:row>
    <x:row r="103">
      <x:c r="A103" s="29"/>
      <x:c r="B103" s="29"/>
      <x:c r="C103" s="29"/>
      <x:c r="D103" s="29"/>
      <x:c r="E103" s="31"/>
      <x:c r="F103" s="31"/>
      <x:c r="G103" s="79"/>
      <x:c r="H103" s="79"/>
      <x:c r="I103" s="82"/>
      <x:c r="J103" s="82"/>
      <x:c r="K103" s="29"/>
      <x:c r="L103" s="68"/>
      <x:c r="M103" s="29"/>
      <x:c r="N103" s="65" t="str">
        <x:f>IF(A103="","",IF(K103="Completada","Completa",IF(K103="Cancelada","Cerrada",IF(OR(B103="",D103="",F103="",L103=""),"Falta",IF(F103&lt;'CONFIGURACIÓN'!$D$12,"Vencida",IF(F103&lt;='CONFIGURACIÓN'!$D$12+'CONFIGURACIÓN'!$D$13,"Próxima",IF(K103="Bloqueada","En riesgo","Al día")))))))</x:f>
      </x:c>
      <x:c r="O103" s="65" t="str">
        <x:f>IF(A103="","",IF(OR(COUNTIF($A$11:$A$120,A103)&gt;1,B103="",COUNTIF('OBJETIVOS'!$A$11:$A$100,B103)=0,C103="",D103="",E103="",F103="",F103&lt;E103,G103&lt;0,H103&lt;0,I103&lt;0,J103&lt;0,K103="",L103&lt;0,L103&gt;1),"ERROR","CORRECTO"))</x:f>
      </x:c>
      <x:c r="P103" s="76" t="n">
        <x:f>IF(A103="",99999,IF(OR(N103="Completa",N103="Cerrada"),99999,IF(N103="Vencida",100,IF(N103="En riesgo",200,IF(N103="Próxima",300,400)))+ROW()/10000))</x:f>
        <x:v>99999</x:v>
      </x:c>
      <x:c r="Q103" s="4"/>
      <x:c r="R103" s="4"/>
      <x:c r="S103" s="4"/>
      <x:c r="T103" s="4"/>
      <x:c r="U103" s="4"/>
      <x:c r="V103" s="4"/>
    </x:row>
    <x:row r="104">
      <x:c r="A104" s="29"/>
      <x:c r="B104" s="29"/>
      <x:c r="C104" s="29"/>
      <x:c r="D104" s="29"/>
      <x:c r="E104" s="31"/>
      <x:c r="F104" s="31"/>
      <x:c r="G104" s="79"/>
      <x:c r="H104" s="79"/>
      <x:c r="I104" s="82"/>
      <x:c r="J104" s="82"/>
      <x:c r="K104" s="29"/>
      <x:c r="L104" s="68"/>
      <x:c r="M104" s="29"/>
      <x:c r="N104" s="65" t="str">
        <x:f>IF(A104="","",IF(K104="Completada","Completa",IF(K104="Cancelada","Cerrada",IF(OR(B104="",D104="",F104="",L104=""),"Falta",IF(F104&lt;'CONFIGURACIÓN'!$D$12,"Vencida",IF(F104&lt;='CONFIGURACIÓN'!$D$12+'CONFIGURACIÓN'!$D$13,"Próxima",IF(K104="Bloqueada","En riesgo","Al día")))))))</x:f>
      </x:c>
      <x:c r="O104" s="65" t="str">
        <x:f>IF(A104="","",IF(OR(COUNTIF($A$11:$A$120,A104)&gt;1,B104="",COUNTIF('OBJETIVOS'!$A$11:$A$100,B104)=0,C104="",D104="",E104="",F104="",F104&lt;E104,G104&lt;0,H104&lt;0,I104&lt;0,J104&lt;0,K104="",L104&lt;0,L104&gt;1),"ERROR","CORRECTO"))</x:f>
      </x:c>
      <x:c r="P104" s="76" t="n">
        <x:f>IF(A104="",99999,IF(OR(N104="Completa",N104="Cerrada"),99999,IF(N104="Vencida",100,IF(N104="En riesgo",200,IF(N104="Próxima",300,400)))+ROW()/10000))</x:f>
        <x:v>99999</x:v>
      </x:c>
      <x:c r="Q104" s="4"/>
      <x:c r="R104" s="4"/>
      <x:c r="S104" s="4"/>
      <x:c r="T104" s="4"/>
      <x:c r="U104" s="4"/>
      <x:c r="V104" s="4"/>
    </x:row>
    <x:row r="105">
      <x:c r="A105" s="29"/>
      <x:c r="B105" s="29"/>
      <x:c r="C105" s="29"/>
      <x:c r="D105" s="29"/>
      <x:c r="E105" s="31"/>
      <x:c r="F105" s="31"/>
      <x:c r="G105" s="79"/>
      <x:c r="H105" s="79"/>
      <x:c r="I105" s="82"/>
      <x:c r="J105" s="82"/>
      <x:c r="K105" s="29"/>
      <x:c r="L105" s="68"/>
      <x:c r="M105" s="29"/>
      <x:c r="N105" s="65" t="str">
        <x:f>IF(A105="","",IF(K105="Completada","Completa",IF(K105="Cancelada","Cerrada",IF(OR(B105="",D105="",F105="",L105=""),"Falta",IF(F105&lt;'CONFIGURACIÓN'!$D$12,"Vencida",IF(F105&lt;='CONFIGURACIÓN'!$D$12+'CONFIGURACIÓN'!$D$13,"Próxima",IF(K105="Bloqueada","En riesgo","Al día")))))))</x:f>
      </x:c>
      <x:c r="O105" s="65" t="str">
        <x:f>IF(A105="","",IF(OR(COUNTIF($A$11:$A$120,A105)&gt;1,B105="",COUNTIF('OBJETIVOS'!$A$11:$A$100,B105)=0,C105="",D105="",E105="",F105="",F105&lt;E105,G105&lt;0,H105&lt;0,I105&lt;0,J105&lt;0,K105="",L105&lt;0,L105&gt;1),"ERROR","CORRECTO"))</x:f>
      </x:c>
      <x:c r="P105" s="76" t="n">
        <x:f>IF(A105="",99999,IF(OR(N105="Completa",N105="Cerrada"),99999,IF(N105="Vencida",100,IF(N105="En riesgo",200,IF(N105="Próxima",300,400)))+ROW()/10000))</x:f>
        <x:v>99999</x:v>
      </x:c>
      <x:c r="Q105" s="4"/>
      <x:c r="R105" s="4"/>
      <x:c r="S105" s="4"/>
      <x:c r="T105" s="4"/>
      <x:c r="U105" s="4"/>
      <x:c r="V105" s="4"/>
    </x:row>
    <x:row r="106">
      <x:c r="A106" s="29"/>
      <x:c r="B106" s="29"/>
      <x:c r="C106" s="29"/>
      <x:c r="D106" s="29"/>
      <x:c r="E106" s="31"/>
      <x:c r="F106" s="31"/>
      <x:c r="G106" s="79"/>
      <x:c r="H106" s="79"/>
      <x:c r="I106" s="82"/>
      <x:c r="J106" s="82"/>
      <x:c r="K106" s="29"/>
      <x:c r="L106" s="68"/>
      <x:c r="M106" s="29"/>
      <x:c r="N106" s="65" t="str">
        <x:f>IF(A106="","",IF(K106="Completada","Completa",IF(K106="Cancelada","Cerrada",IF(OR(B106="",D106="",F106="",L106=""),"Falta",IF(F106&lt;'CONFIGURACIÓN'!$D$12,"Vencida",IF(F106&lt;='CONFIGURACIÓN'!$D$12+'CONFIGURACIÓN'!$D$13,"Próxima",IF(K106="Bloqueada","En riesgo","Al día")))))))</x:f>
      </x:c>
      <x:c r="O106" s="65" t="str">
        <x:f>IF(A106="","",IF(OR(COUNTIF($A$11:$A$120,A106)&gt;1,B106="",COUNTIF('OBJETIVOS'!$A$11:$A$100,B106)=0,C106="",D106="",E106="",F106="",F106&lt;E106,G106&lt;0,H106&lt;0,I106&lt;0,J106&lt;0,K106="",L106&lt;0,L106&gt;1),"ERROR","CORRECTO"))</x:f>
      </x:c>
      <x:c r="P106" s="76" t="n">
        <x:f>IF(A106="",99999,IF(OR(N106="Completa",N106="Cerrada"),99999,IF(N106="Vencida",100,IF(N106="En riesgo",200,IF(N106="Próxima",300,400)))+ROW()/10000))</x:f>
        <x:v>99999</x:v>
      </x:c>
      <x:c r="Q106" s="4"/>
      <x:c r="R106" s="4"/>
      <x:c r="S106" s="4"/>
      <x:c r="T106" s="4"/>
      <x:c r="U106" s="4"/>
      <x:c r="V106" s="4"/>
    </x:row>
    <x:row r="107">
      <x:c r="A107" s="29"/>
      <x:c r="B107" s="29"/>
      <x:c r="C107" s="29"/>
      <x:c r="D107" s="29"/>
      <x:c r="E107" s="31"/>
      <x:c r="F107" s="31"/>
      <x:c r="G107" s="79"/>
      <x:c r="H107" s="79"/>
      <x:c r="I107" s="82"/>
      <x:c r="J107" s="82"/>
      <x:c r="K107" s="29"/>
      <x:c r="L107" s="68"/>
      <x:c r="M107" s="29"/>
      <x:c r="N107" s="65" t="str">
        <x:f>IF(A107="","",IF(K107="Completada","Completa",IF(K107="Cancelada","Cerrada",IF(OR(B107="",D107="",F107="",L107=""),"Falta",IF(F107&lt;'CONFIGURACIÓN'!$D$12,"Vencida",IF(F107&lt;='CONFIGURACIÓN'!$D$12+'CONFIGURACIÓN'!$D$13,"Próxima",IF(K107="Bloqueada","En riesgo","Al día")))))))</x:f>
      </x:c>
      <x:c r="O107" s="65" t="str">
        <x:f>IF(A107="","",IF(OR(COUNTIF($A$11:$A$120,A107)&gt;1,B107="",COUNTIF('OBJETIVOS'!$A$11:$A$100,B107)=0,C107="",D107="",E107="",F107="",F107&lt;E107,G107&lt;0,H107&lt;0,I107&lt;0,J107&lt;0,K107="",L107&lt;0,L107&gt;1),"ERROR","CORRECTO"))</x:f>
      </x:c>
      <x:c r="P107" s="76" t="n">
        <x:f>IF(A107="",99999,IF(OR(N107="Completa",N107="Cerrada"),99999,IF(N107="Vencida",100,IF(N107="En riesgo",200,IF(N107="Próxima",300,400)))+ROW()/10000))</x:f>
        <x:v>99999</x:v>
      </x:c>
      <x:c r="Q107" s="4"/>
      <x:c r="R107" s="4"/>
      <x:c r="S107" s="4"/>
      <x:c r="T107" s="4"/>
      <x:c r="U107" s="4"/>
      <x:c r="V107" s="4"/>
    </x:row>
    <x:row r="108">
      <x:c r="A108" s="29"/>
      <x:c r="B108" s="29"/>
      <x:c r="C108" s="29"/>
      <x:c r="D108" s="29"/>
      <x:c r="E108" s="31"/>
      <x:c r="F108" s="31"/>
      <x:c r="G108" s="79"/>
      <x:c r="H108" s="79"/>
      <x:c r="I108" s="82"/>
      <x:c r="J108" s="82"/>
      <x:c r="K108" s="29"/>
      <x:c r="L108" s="68"/>
      <x:c r="M108" s="29"/>
      <x:c r="N108" s="65" t="str">
        <x:f>IF(A108="","",IF(K108="Completada","Completa",IF(K108="Cancelada","Cerrada",IF(OR(B108="",D108="",F108="",L108=""),"Falta",IF(F108&lt;'CONFIGURACIÓN'!$D$12,"Vencida",IF(F108&lt;='CONFIGURACIÓN'!$D$12+'CONFIGURACIÓN'!$D$13,"Próxima",IF(K108="Bloqueada","En riesgo","Al día")))))))</x:f>
      </x:c>
      <x:c r="O108" s="65" t="str">
        <x:f>IF(A108="","",IF(OR(COUNTIF($A$11:$A$120,A108)&gt;1,B108="",COUNTIF('OBJETIVOS'!$A$11:$A$100,B108)=0,C108="",D108="",E108="",F108="",F108&lt;E108,G108&lt;0,H108&lt;0,I108&lt;0,J108&lt;0,K108="",L108&lt;0,L108&gt;1),"ERROR","CORRECTO"))</x:f>
      </x:c>
      <x:c r="P108" s="76" t="n">
        <x:f>IF(A108="",99999,IF(OR(N108="Completa",N108="Cerrada"),99999,IF(N108="Vencida",100,IF(N108="En riesgo",200,IF(N108="Próxima",300,400)))+ROW()/10000))</x:f>
        <x:v>99999</x:v>
      </x:c>
      <x:c r="Q108" s="4"/>
      <x:c r="R108" s="4"/>
      <x:c r="S108" s="4"/>
      <x:c r="T108" s="4"/>
      <x:c r="U108" s="4"/>
      <x:c r="V108" s="4"/>
    </x:row>
    <x:row r="109">
      <x:c r="A109" s="29"/>
      <x:c r="B109" s="29"/>
      <x:c r="C109" s="29"/>
      <x:c r="D109" s="29"/>
      <x:c r="E109" s="31"/>
      <x:c r="F109" s="31"/>
      <x:c r="G109" s="79"/>
      <x:c r="H109" s="79"/>
      <x:c r="I109" s="82"/>
      <x:c r="J109" s="82"/>
      <x:c r="K109" s="29"/>
      <x:c r="L109" s="68"/>
      <x:c r="M109" s="29"/>
      <x:c r="N109" s="65" t="str">
        <x:f>IF(A109="","",IF(K109="Completada","Completa",IF(K109="Cancelada","Cerrada",IF(OR(B109="",D109="",F109="",L109=""),"Falta",IF(F109&lt;'CONFIGURACIÓN'!$D$12,"Vencida",IF(F109&lt;='CONFIGURACIÓN'!$D$12+'CONFIGURACIÓN'!$D$13,"Próxima",IF(K109="Bloqueada","En riesgo","Al día")))))))</x:f>
      </x:c>
      <x:c r="O109" s="65" t="str">
        <x:f>IF(A109="","",IF(OR(COUNTIF($A$11:$A$120,A109)&gt;1,B109="",COUNTIF('OBJETIVOS'!$A$11:$A$100,B109)=0,C109="",D109="",E109="",F109="",F109&lt;E109,G109&lt;0,H109&lt;0,I109&lt;0,J109&lt;0,K109="",L109&lt;0,L109&gt;1),"ERROR","CORRECTO"))</x:f>
      </x:c>
      <x:c r="P109" s="76" t="n">
        <x:f>IF(A109="",99999,IF(OR(N109="Completa",N109="Cerrada"),99999,IF(N109="Vencida",100,IF(N109="En riesgo",200,IF(N109="Próxima",300,400)))+ROW()/10000))</x:f>
        <x:v>99999</x:v>
      </x:c>
      <x:c r="Q109" s="4"/>
      <x:c r="R109" s="4"/>
      <x:c r="S109" s="4"/>
      <x:c r="T109" s="4"/>
      <x:c r="U109" s="4"/>
      <x:c r="V109" s="4"/>
    </x:row>
    <x:row r="110">
      <x:c r="A110" s="29"/>
      <x:c r="B110" s="29"/>
      <x:c r="C110" s="29"/>
      <x:c r="D110" s="29"/>
      <x:c r="E110" s="31"/>
      <x:c r="F110" s="31"/>
      <x:c r="G110" s="79"/>
      <x:c r="H110" s="79"/>
      <x:c r="I110" s="82"/>
      <x:c r="J110" s="82"/>
      <x:c r="K110" s="29"/>
      <x:c r="L110" s="68"/>
      <x:c r="M110" s="29"/>
      <x:c r="N110" s="65" t="str">
        <x:f>IF(A110="","",IF(K110="Completada","Completa",IF(K110="Cancelada","Cerrada",IF(OR(B110="",D110="",F110="",L110=""),"Falta",IF(F110&lt;'CONFIGURACIÓN'!$D$12,"Vencida",IF(F110&lt;='CONFIGURACIÓN'!$D$12+'CONFIGURACIÓN'!$D$13,"Próxima",IF(K110="Bloqueada","En riesgo","Al día")))))))</x:f>
      </x:c>
      <x:c r="O110" s="65" t="str">
        <x:f>IF(A110="","",IF(OR(COUNTIF($A$11:$A$120,A110)&gt;1,B110="",COUNTIF('OBJETIVOS'!$A$11:$A$100,B110)=0,C110="",D110="",E110="",F110="",F110&lt;E110,G110&lt;0,H110&lt;0,I110&lt;0,J110&lt;0,K110="",L110&lt;0,L110&gt;1),"ERROR","CORRECTO"))</x:f>
      </x:c>
      <x:c r="P110" s="76" t="n">
        <x:f>IF(A110="",99999,IF(OR(N110="Completa",N110="Cerrada"),99999,IF(N110="Vencida",100,IF(N110="En riesgo",200,IF(N110="Próxima",300,400)))+ROW()/10000))</x:f>
        <x:v>99999</x:v>
      </x:c>
      <x:c r="Q110" s="4"/>
      <x:c r="R110" s="4"/>
      <x:c r="S110" s="4"/>
      <x:c r="T110" s="4"/>
      <x:c r="U110" s="4"/>
      <x:c r="V110" s="4"/>
    </x:row>
    <x:row r="111">
      <x:c r="A111" s="29"/>
      <x:c r="B111" s="29"/>
      <x:c r="C111" s="29"/>
      <x:c r="D111" s="29"/>
      <x:c r="E111" s="31"/>
      <x:c r="F111" s="31"/>
      <x:c r="G111" s="79"/>
      <x:c r="H111" s="79"/>
      <x:c r="I111" s="82"/>
      <x:c r="J111" s="82"/>
      <x:c r="K111" s="29"/>
      <x:c r="L111" s="68"/>
      <x:c r="M111" s="29"/>
      <x:c r="N111" s="65" t="str">
        <x:f>IF(A111="","",IF(K111="Completada","Completa",IF(K111="Cancelada","Cerrada",IF(OR(B111="",D111="",F111="",L111=""),"Falta",IF(F111&lt;'CONFIGURACIÓN'!$D$12,"Vencida",IF(F111&lt;='CONFIGURACIÓN'!$D$12+'CONFIGURACIÓN'!$D$13,"Próxima",IF(K111="Bloqueada","En riesgo","Al día")))))))</x:f>
      </x:c>
      <x:c r="O111" s="65" t="str">
        <x:f>IF(A111="","",IF(OR(COUNTIF($A$11:$A$120,A111)&gt;1,B111="",COUNTIF('OBJETIVOS'!$A$11:$A$100,B111)=0,C111="",D111="",E111="",F111="",F111&lt;E111,G111&lt;0,H111&lt;0,I111&lt;0,J111&lt;0,K111="",L111&lt;0,L111&gt;1),"ERROR","CORRECTO"))</x:f>
      </x:c>
      <x:c r="P111" s="76" t="n">
        <x:f>IF(A111="",99999,IF(OR(N111="Completa",N111="Cerrada"),99999,IF(N111="Vencida",100,IF(N111="En riesgo",200,IF(N111="Próxima",300,400)))+ROW()/10000))</x:f>
        <x:v>99999</x:v>
      </x:c>
      <x:c r="Q111" s="4"/>
      <x:c r="R111" s="4"/>
      <x:c r="S111" s="4"/>
      <x:c r="T111" s="4"/>
      <x:c r="U111" s="4"/>
      <x:c r="V111" s="4"/>
    </x:row>
    <x:row r="112">
      <x:c r="A112" s="29"/>
      <x:c r="B112" s="29"/>
      <x:c r="C112" s="29"/>
      <x:c r="D112" s="29"/>
      <x:c r="E112" s="31"/>
      <x:c r="F112" s="31"/>
      <x:c r="G112" s="79"/>
      <x:c r="H112" s="79"/>
      <x:c r="I112" s="82"/>
      <x:c r="J112" s="82"/>
      <x:c r="K112" s="29"/>
      <x:c r="L112" s="68"/>
      <x:c r="M112" s="29"/>
      <x:c r="N112" s="65" t="str">
        <x:f>IF(A112="","",IF(K112="Completada","Completa",IF(K112="Cancelada","Cerrada",IF(OR(B112="",D112="",F112="",L112=""),"Falta",IF(F112&lt;'CONFIGURACIÓN'!$D$12,"Vencida",IF(F112&lt;='CONFIGURACIÓN'!$D$12+'CONFIGURACIÓN'!$D$13,"Próxima",IF(K112="Bloqueada","En riesgo","Al día")))))))</x:f>
      </x:c>
      <x:c r="O112" s="65" t="str">
        <x:f>IF(A112="","",IF(OR(COUNTIF($A$11:$A$120,A112)&gt;1,B112="",COUNTIF('OBJETIVOS'!$A$11:$A$100,B112)=0,C112="",D112="",E112="",F112="",F112&lt;E112,G112&lt;0,H112&lt;0,I112&lt;0,J112&lt;0,K112="",L112&lt;0,L112&gt;1),"ERROR","CORRECTO"))</x:f>
      </x:c>
      <x:c r="P112" s="76" t="n">
        <x:f>IF(A112="",99999,IF(OR(N112="Completa",N112="Cerrada"),99999,IF(N112="Vencida",100,IF(N112="En riesgo",200,IF(N112="Próxima",300,400)))+ROW()/10000))</x:f>
        <x:v>99999</x:v>
      </x:c>
      <x:c r="Q112" s="4"/>
      <x:c r="R112" s="4"/>
      <x:c r="S112" s="4"/>
      <x:c r="T112" s="4"/>
      <x:c r="U112" s="4"/>
      <x:c r="V112" s="4"/>
    </x:row>
    <x:row r="113">
      <x:c r="A113" s="29"/>
      <x:c r="B113" s="29"/>
      <x:c r="C113" s="29"/>
      <x:c r="D113" s="29"/>
      <x:c r="E113" s="31"/>
      <x:c r="F113" s="31"/>
      <x:c r="G113" s="79"/>
      <x:c r="H113" s="79"/>
      <x:c r="I113" s="82"/>
      <x:c r="J113" s="82"/>
      <x:c r="K113" s="29"/>
      <x:c r="L113" s="68"/>
      <x:c r="M113" s="29"/>
      <x:c r="N113" s="65" t="str">
        <x:f>IF(A113="","",IF(K113="Completada","Completa",IF(K113="Cancelada","Cerrada",IF(OR(B113="",D113="",F113="",L113=""),"Falta",IF(F113&lt;'CONFIGURACIÓN'!$D$12,"Vencida",IF(F113&lt;='CONFIGURACIÓN'!$D$12+'CONFIGURACIÓN'!$D$13,"Próxima",IF(K113="Bloqueada","En riesgo","Al día")))))))</x:f>
      </x:c>
      <x:c r="O113" s="65" t="str">
        <x:f>IF(A113="","",IF(OR(COUNTIF($A$11:$A$120,A113)&gt;1,B113="",COUNTIF('OBJETIVOS'!$A$11:$A$100,B113)=0,C113="",D113="",E113="",F113="",F113&lt;E113,G113&lt;0,H113&lt;0,I113&lt;0,J113&lt;0,K113="",L113&lt;0,L113&gt;1),"ERROR","CORRECTO"))</x:f>
      </x:c>
      <x:c r="P113" s="76" t="n">
        <x:f>IF(A113="",99999,IF(OR(N113="Completa",N113="Cerrada"),99999,IF(N113="Vencida",100,IF(N113="En riesgo",200,IF(N113="Próxima",300,400)))+ROW()/10000))</x:f>
        <x:v>99999</x:v>
      </x:c>
      <x:c r="Q113" s="4"/>
      <x:c r="R113" s="4"/>
      <x:c r="S113" s="4"/>
      <x:c r="T113" s="4"/>
      <x:c r="U113" s="4"/>
      <x:c r="V113" s="4"/>
    </x:row>
    <x:row r="114">
      <x:c r="A114" s="29"/>
      <x:c r="B114" s="29"/>
      <x:c r="C114" s="29"/>
      <x:c r="D114" s="29"/>
      <x:c r="E114" s="31"/>
      <x:c r="F114" s="31"/>
      <x:c r="G114" s="79"/>
      <x:c r="H114" s="79"/>
      <x:c r="I114" s="82"/>
      <x:c r="J114" s="82"/>
      <x:c r="K114" s="29"/>
      <x:c r="L114" s="68"/>
      <x:c r="M114" s="29"/>
      <x:c r="N114" s="65" t="str">
        <x:f>IF(A114="","",IF(K114="Completada","Completa",IF(K114="Cancelada","Cerrada",IF(OR(B114="",D114="",F114="",L114=""),"Falta",IF(F114&lt;'CONFIGURACIÓN'!$D$12,"Vencida",IF(F114&lt;='CONFIGURACIÓN'!$D$12+'CONFIGURACIÓN'!$D$13,"Próxima",IF(K114="Bloqueada","En riesgo","Al día")))))))</x:f>
      </x:c>
      <x:c r="O114" s="65" t="str">
        <x:f>IF(A114="","",IF(OR(COUNTIF($A$11:$A$120,A114)&gt;1,B114="",COUNTIF('OBJETIVOS'!$A$11:$A$100,B114)=0,C114="",D114="",E114="",F114="",F114&lt;E114,G114&lt;0,H114&lt;0,I114&lt;0,J114&lt;0,K114="",L114&lt;0,L114&gt;1),"ERROR","CORRECTO"))</x:f>
      </x:c>
      <x:c r="P114" s="76" t="n">
        <x:f>IF(A114="",99999,IF(OR(N114="Completa",N114="Cerrada"),99999,IF(N114="Vencida",100,IF(N114="En riesgo",200,IF(N114="Próxima",300,400)))+ROW()/10000))</x:f>
        <x:v>99999</x:v>
      </x:c>
      <x:c r="Q114" s="4"/>
      <x:c r="R114" s="4"/>
      <x:c r="S114" s="4"/>
      <x:c r="T114" s="4"/>
      <x:c r="U114" s="4"/>
      <x:c r="V114" s="4"/>
    </x:row>
    <x:row r="115">
      <x:c r="A115" s="29"/>
      <x:c r="B115" s="29"/>
      <x:c r="C115" s="29"/>
      <x:c r="D115" s="29"/>
      <x:c r="E115" s="31"/>
      <x:c r="F115" s="31"/>
      <x:c r="G115" s="79"/>
      <x:c r="H115" s="79"/>
      <x:c r="I115" s="82"/>
      <x:c r="J115" s="82"/>
      <x:c r="K115" s="29"/>
      <x:c r="L115" s="68"/>
      <x:c r="M115" s="29"/>
      <x:c r="N115" s="65" t="str">
        <x:f>IF(A115="","",IF(K115="Completada","Completa",IF(K115="Cancelada","Cerrada",IF(OR(B115="",D115="",F115="",L115=""),"Falta",IF(F115&lt;'CONFIGURACIÓN'!$D$12,"Vencida",IF(F115&lt;='CONFIGURACIÓN'!$D$12+'CONFIGURACIÓN'!$D$13,"Próxima",IF(K115="Bloqueada","En riesgo","Al día")))))))</x:f>
      </x:c>
      <x:c r="O115" s="65" t="str">
        <x:f>IF(A115="","",IF(OR(COUNTIF($A$11:$A$120,A115)&gt;1,B115="",COUNTIF('OBJETIVOS'!$A$11:$A$100,B115)=0,C115="",D115="",E115="",F115="",F115&lt;E115,G115&lt;0,H115&lt;0,I115&lt;0,J115&lt;0,K115="",L115&lt;0,L115&gt;1),"ERROR","CORRECTO"))</x:f>
      </x:c>
      <x:c r="P115" s="76" t="n">
        <x:f>IF(A115="",99999,IF(OR(N115="Completa",N115="Cerrada"),99999,IF(N115="Vencida",100,IF(N115="En riesgo",200,IF(N115="Próxima",300,400)))+ROW()/10000))</x:f>
        <x:v>99999</x:v>
      </x:c>
      <x:c r="Q115" s="4"/>
      <x:c r="R115" s="4"/>
      <x:c r="S115" s="4"/>
      <x:c r="T115" s="4"/>
      <x:c r="U115" s="4"/>
      <x:c r="V115" s="4"/>
    </x:row>
    <x:row r="116">
      <x:c r="A116" s="29"/>
      <x:c r="B116" s="29"/>
      <x:c r="C116" s="29"/>
      <x:c r="D116" s="29"/>
      <x:c r="E116" s="31"/>
      <x:c r="F116" s="31"/>
      <x:c r="G116" s="79"/>
      <x:c r="H116" s="79"/>
      <x:c r="I116" s="82"/>
      <x:c r="J116" s="82"/>
      <x:c r="K116" s="29"/>
      <x:c r="L116" s="68"/>
      <x:c r="M116" s="29"/>
      <x:c r="N116" s="65" t="str">
        <x:f>IF(A116="","",IF(K116="Completada","Completa",IF(K116="Cancelada","Cerrada",IF(OR(B116="",D116="",F116="",L116=""),"Falta",IF(F116&lt;'CONFIGURACIÓN'!$D$12,"Vencida",IF(F116&lt;='CONFIGURACIÓN'!$D$12+'CONFIGURACIÓN'!$D$13,"Próxima",IF(K116="Bloqueada","En riesgo","Al día")))))))</x:f>
      </x:c>
      <x:c r="O116" s="65" t="str">
        <x:f>IF(A116="","",IF(OR(COUNTIF($A$11:$A$120,A116)&gt;1,B116="",COUNTIF('OBJETIVOS'!$A$11:$A$100,B116)=0,C116="",D116="",E116="",F116="",F116&lt;E116,G116&lt;0,H116&lt;0,I116&lt;0,J116&lt;0,K116="",L116&lt;0,L116&gt;1),"ERROR","CORRECTO"))</x:f>
      </x:c>
      <x:c r="P116" s="76" t="n">
        <x:f>IF(A116="",99999,IF(OR(N116="Completa",N116="Cerrada"),99999,IF(N116="Vencida",100,IF(N116="En riesgo",200,IF(N116="Próxima",300,400)))+ROW()/10000))</x:f>
        <x:v>99999</x:v>
      </x:c>
      <x:c r="Q116" s="4"/>
      <x:c r="R116" s="4"/>
      <x:c r="S116" s="4"/>
      <x:c r="T116" s="4"/>
      <x:c r="U116" s="4"/>
      <x:c r="V116" s="4"/>
    </x:row>
    <x:row r="117">
      <x:c r="A117" s="29"/>
      <x:c r="B117" s="29"/>
      <x:c r="C117" s="29"/>
      <x:c r="D117" s="29"/>
      <x:c r="E117" s="31"/>
      <x:c r="F117" s="31"/>
      <x:c r="G117" s="79"/>
      <x:c r="H117" s="79"/>
      <x:c r="I117" s="82"/>
      <x:c r="J117" s="82"/>
      <x:c r="K117" s="29"/>
      <x:c r="L117" s="68"/>
      <x:c r="M117" s="29"/>
      <x:c r="N117" s="65" t="str">
        <x:f>IF(A117="","",IF(K117="Completada","Completa",IF(K117="Cancelada","Cerrada",IF(OR(B117="",D117="",F117="",L117=""),"Falta",IF(F117&lt;'CONFIGURACIÓN'!$D$12,"Vencida",IF(F117&lt;='CONFIGURACIÓN'!$D$12+'CONFIGURACIÓN'!$D$13,"Próxima",IF(K117="Bloqueada","En riesgo","Al día")))))))</x:f>
      </x:c>
      <x:c r="O117" s="65" t="str">
        <x:f>IF(A117="","",IF(OR(COUNTIF($A$11:$A$120,A117)&gt;1,B117="",COUNTIF('OBJETIVOS'!$A$11:$A$100,B117)=0,C117="",D117="",E117="",F117="",F117&lt;E117,G117&lt;0,H117&lt;0,I117&lt;0,J117&lt;0,K117="",L117&lt;0,L117&gt;1),"ERROR","CORRECTO"))</x:f>
      </x:c>
      <x:c r="P117" s="76" t="n">
        <x:f>IF(A117="",99999,IF(OR(N117="Completa",N117="Cerrada"),99999,IF(N117="Vencida",100,IF(N117="En riesgo",200,IF(N117="Próxima",300,400)))+ROW()/10000))</x:f>
        <x:v>99999</x:v>
      </x:c>
      <x:c r="Q117" s="4"/>
      <x:c r="R117" s="4"/>
      <x:c r="S117" s="4"/>
      <x:c r="T117" s="4"/>
      <x:c r="U117" s="4"/>
      <x:c r="V117" s="4"/>
    </x:row>
    <x:row r="118">
      <x:c r="A118" s="29"/>
      <x:c r="B118" s="29"/>
      <x:c r="C118" s="29"/>
      <x:c r="D118" s="29"/>
      <x:c r="E118" s="31"/>
      <x:c r="F118" s="31"/>
      <x:c r="G118" s="79"/>
      <x:c r="H118" s="79"/>
      <x:c r="I118" s="82"/>
      <x:c r="J118" s="82"/>
      <x:c r="K118" s="29"/>
      <x:c r="L118" s="68"/>
      <x:c r="M118" s="29"/>
      <x:c r="N118" s="65" t="str">
        <x:f>IF(A118="","",IF(K118="Completada","Completa",IF(K118="Cancelada","Cerrada",IF(OR(B118="",D118="",F118="",L118=""),"Falta",IF(F118&lt;'CONFIGURACIÓN'!$D$12,"Vencida",IF(F118&lt;='CONFIGURACIÓN'!$D$12+'CONFIGURACIÓN'!$D$13,"Próxima",IF(K118="Bloqueada","En riesgo","Al día")))))))</x:f>
      </x:c>
      <x:c r="O118" s="65" t="str">
        <x:f>IF(A118="","",IF(OR(COUNTIF($A$11:$A$120,A118)&gt;1,B118="",COUNTIF('OBJETIVOS'!$A$11:$A$100,B118)=0,C118="",D118="",E118="",F118="",F118&lt;E118,G118&lt;0,H118&lt;0,I118&lt;0,J118&lt;0,K118="",L118&lt;0,L118&gt;1),"ERROR","CORRECTO"))</x:f>
      </x:c>
      <x:c r="P118" s="76" t="n">
        <x:f>IF(A118="",99999,IF(OR(N118="Completa",N118="Cerrada"),99999,IF(N118="Vencida",100,IF(N118="En riesgo",200,IF(N118="Próxima",300,400)))+ROW()/10000))</x:f>
        <x:v>99999</x:v>
      </x:c>
      <x:c r="Q118" s="4"/>
      <x:c r="R118" s="4"/>
      <x:c r="S118" s="4"/>
      <x:c r="T118" s="4"/>
      <x:c r="U118" s="4"/>
      <x:c r="V118" s="4"/>
    </x:row>
    <x:row r="119">
      <x:c r="A119" s="29"/>
      <x:c r="B119" s="29"/>
      <x:c r="C119" s="29"/>
      <x:c r="D119" s="29"/>
      <x:c r="E119" s="31"/>
      <x:c r="F119" s="31"/>
      <x:c r="G119" s="79"/>
      <x:c r="H119" s="79"/>
      <x:c r="I119" s="82"/>
      <x:c r="J119" s="82"/>
      <x:c r="K119" s="29"/>
      <x:c r="L119" s="68"/>
      <x:c r="M119" s="29"/>
      <x:c r="N119" s="65" t="str">
        <x:f>IF(A119="","",IF(K119="Completada","Completa",IF(K119="Cancelada","Cerrada",IF(OR(B119="",D119="",F119="",L119=""),"Falta",IF(F119&lt;'CONFIGURACIÓN'!$D$12,"Vencida",IF(F119&lt;='CONFIGURACIÓN'!$D$12+'CONFIGURACIÓN'!$D$13,"Próxima",IF(K119="Bloqueada","En riesgo","Al día")))))))</x:f>
      </x:c>
      <x:c r="O119" s="65" t="str">
        <x:f>IF(A119="","",IF(OR(COUNTIF($A$11:$A$120,A119)&gt;1,B119="",COUNTIF('OBJETIVOS'!$A$11:$A$100,B119)=0,C119="",D119="",E119="",F119="",F119&lt;E119,G119&lt;0,H119&lt;0,I119&lt;0,J119&lt;0,K119="",L119&lt;0,L119&gt;1),"ERROR","CORRECTO"))</x:f>
      </x:c>
      <x:c r="P119" s="76" t="n">
        <x:f>IF(A119="",99999,IF(OR(N119="Completa",N119="Cerrada"),99999,IF(N119="Vencida",100,IF(N119="En riesgo",200,IF(N119="Próxima",300,400)))+ROW()/10000))</x:f>
        <x:v>99999</x:v>
      </x:c>
      <x:c r="Q119" s="4"/>
      <x:c r="R119" s="4"/>
      <x:c r="S119" s="4"/>
      <x:c r="T119" s="4"/>
      <x:c r="U119" s="4"/>
      <x:c r="V119" s="4"/>
    </x:row>
    <x:row r="120">
      <x:c r="A120" s="30"/>
      <x:c r="B120" s="30"/>
      <x:c r="C120" s="30"/>
      <x:c r="D120" s="30"/>
      <x:c r="E120" s="71"/>
      <x:c r="F120" s="71"/>
      <x:c r="G120" s="80"/>
      <x:c r="H120" s="80"/>
      <x:c r="I120" s="83"/>
      <x:c r="J120" s="83"/>
      <x:c r="K120" s="30"/>
      <x:c r="L120" s="69"/>
      <x:c r="M120" s="30"/>
      <x:c r="N120" s="66" t="str">
        <x:f>IF(A120="","",IF(K120="Completada","Completa",IF(K120="Cancelada","Cerrada",IF(OR(B120="",D120="",F120="",L120=""),"Falta",IF(F120&lt;'CONFIGURACIÓN'!$D$12,"Vencida",IF(F120&lt;='CONFIGURACIÓN'!$D$12+'CONFIGURACIÓN'!$D$13,"Próxima",IF(K120="Bloqueada","En riesgo","Al día")))))))</x:f>
      </x:c>
      <x:c r="O120" s="66" t="str">
        <x:f>IF(A120="","",IF(OR(COUNTIF($A$11:$A$120,A120)&gt;1,B120="",COUNTIF('OBJETIVOS'!$A$11:$A$100,B120)=0,C120="",D120="",E120="",F120="",F120&lt;E120,G120&lt;0,H120&lt;0,I120&lt;0,J120&lt;0,K120="",L120&lt;0,L120&gt;1),"ERROR","CORRECTO"))</x:f>
      </x:c>
      <x:c r="P120" s="77" t="n">
        <x:f>IF(A120="",99999,IF(OR(N120="Completa",N120="Cerrada"),99999,IF(N120="Vencida",100,IF(N120="En riesgo",200,IF(N120="Próxima",300,400)))+ROW()/10000))</x:f>
        <x:v>99999</x:v>
      </x:c>
      <x:c r="Q120" s="4"/>
      <x:c r="R120" s="4"/>
      <x:c r="S120" s="4"/>
      <x:c r="T120" s="4"/>
      <x:c r="U120" s="4"/>
      <x:c r="V120" s="4"/>
    </x:row>
    <x:row r="12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  <x:c r="N121" s="4"/>
      <x:c r="O121" s="4"/>
      <x:c r="P121" s="4"/>
      <x:c r="Q121" s="4"/>
      <x:c r="R121" s="4"/>
      <x:c r="S121" s="4"/>
      <x:c r="T121" s="4"/>
      <x:c r="U121" s="4"/>
      <x:c r="V121" s="4"/>
    </x:row>
    <x:row r="122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  <x:c r="N122" s="4"/>
      <x:c r="O122" s="4"/>
      <x:c r="P122" s="4"/>
      <x:c r="Q122" s="4"/>
      <x:c r="R122" s="4"/>
      <x:c r="S122" s="4"/>
      <x:c r="T122" s="4"/>
      <x:c r="U122" s="4"/>
      <x:c r="V122" s="4"/>
    </x:row>
    <x:row r="123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  <x:c r="N123" s="4"/>
      <x:c r="O123" s="4"/>
      <x:c r="P123" s="4"/>
      <x:c r="Q123" s="4"/>
      <x:c r="R123" s="4"/>
      <x:c r="S123" s="4"/>
      <x:c r="T123" s="4"/>
      <x:c r="U123" s="4"/>
      <x:c r="V123" s="4"/>
    </x:row>
    <x:row r="124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  <x:c r="N124" s="4"/>
      <x:c r="O124" s="4"/>
      <x:c r="P124" s="4"/>
      <x:c r="Q124" s="4"/>
      <x:c r="R124" s="4"/>
      <x:c r="S124" s="4"/>
      <x:c r="T124" s="4"/>
      <x:c r="U124" s="4"/>
      <x:c r="V124" s="4"/>
    </x:row>
    <x:row r="125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  <x:c r="N125" s="4"/>
      <x:c r="O125" s="4"/>
      <x:c r="P125" s="4"/>
      <x:c r="Q125" s="4"/>
      <x:c r="R125" s="4"/>
      <x:c r="S125" s="4"/>
      <x:c r="T125" s="4"/>
      <x:c r="U125" s="4"/>
      <x:c r="V125" s="4"/>
    </x:row>
    <x:row r="126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  <x:c r="N126" s="4"/>
      <x:c r="O126" s="4"/>
      <x:c r="P126" s="4"/>
      <x:c r="Q126" s="4"/>
      <x:c r="R126" s="4"/>
      <x:c r="S126" s="4"/>
      <x:c r="T126" s="4"/>
      <x:c r="U126" s="4"/>
      <x:c r="V126" s="4"/>
    </x:row>
    <x:row r="127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  <x:c r="N127" s="4"/>
      <x:c r="O127" s="4"/>
      <x:c r="P127" s="4"/>
      <x:c r="Q127" s="4"/>
      <x:c r="R127" s="4"/>
      <x:c r="S127" s="4"/>
      <x:c r="T127" s="4"/>
      <x:c r="U127" s="4"/>
      <x:c r="V127" s="4"/>
    </x:row>
    <x:row r="128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  <x:c r="N128" s="4"/>
      <x:c r="O128" s="4"/>
      <x:c r="P128" s="4"/>
      <x:c r="Q128" s="4"/>
      <x:c r="R128" s="4"/>
      <x:c r="S128" s="4"/>
      <x:c r="T128" s="4"/>
      <x:c r="U128" s="4"/>
      <x:c r="V128" s="4"/>
    </x:row>
    <x:row r="129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  <x:c r="N129" s="4"/>
      <x:c r="O129" s="4"/>
      <x:c r="P129" s="4"/>
      <x:c r="Q129" s="4"/>
      <x:c r="R129" s="4"/>
      <x:c r="S129" s="4"/>
      <x:c r="T129" s="4"/>
      <x:c r="U129" s="4"/>
      <x:c r="V129" s="4"/>
    </x:row>
    <x:row r="130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  <x:c r="N130" s="4"/>
      <x:c r="O130" s="4"/>
      <x:c r="P130" s="4"/>
      <x:c r="Q130" s="4"/>
      <x:c r="R130" s="4"/>
      <x:c r="S130" s="4"/>
      <x:c r="T130" s="4"/>
      <x:c r="U130" s="4"/>
      <x:c r="V130" s="4"/>
    </x:row>
    <x:row r="13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  <x:c r="N131" s="4"/>
      <x:c r="O131" s="4"/>
      <x:c r="P131" s="4"/>
      <x:c r="Q131" s="4"/>
      <x:c r="R131" s="4"/>
      <x:c r="S131" s="4"/>
      <x:c r="T131" s="4"/>
      <x:c r="U131" s="4"/>
      <x:c r="V131" s="4"/>
    </x:row>
    <x:row r="132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  <x:c r="N132" s="4"/>
      <x:c r="O132" s="4"/>
      <x:c r="P132" s="4"/>
      <x:c r="Q132" s="4"/>
      <x:c r="R132" s="4"/>
      <x:c r="S132" s="4"/>
      <x:c r="T132" s="4"/>
      <x:c r="U132" s="4"/>
      <x:c r="V132" s="4"/>
    </x:row>
    <x:row r="133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  <x:c r="N133" s="4"/>
      <x:c r="O133" s="4"/>
      <x:c r="P133" s="4"/>
      <x:c r="Q133" s="4"/>
      <x:c r="R133" s="4"/>
      <x:c r="S133" s="4"/>
      <x:c r="T133" s="4"/>
      <x:c r="U133" s="4"/>
      <x:c r="V133" s="4"/>
    </x:row>
    <x:row r="134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  <x:c r="N134" s="4"/>
      <x:c r="O134" s="4"/>
      <x:c r="P134" s="4"/>
      <x:c r="Q134" s="4"/>
      <x:c r="R134" s="4"/>
      <x:c r="S134" s="4"/>
      <x:c r="T134" s="4"/>
      <x:c r="U134" s="4"/>
      <x:c r="V134" s="4"/>
    </x:row>
    <x:row r="135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  <x:c r="N135" s="4"/>
      <x:c r="O135" s="4"/>
      <x:c r="P135" s="4"/>
      <x:c r="Q135" s="4"/>
      <x:c r="R135" s="4"/>
      <x:c r="S135" s="4"/>
      <x:c r="T135" s="4"/>
      <x:c r="U135" s="4"/>
      <x:c r="V135" s="4"/>
    </x:row>
    <x:row r="136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  <x:c r="N136" s="4"/>
      <x:c r="O136" s="4"/>
      <x:c r="P136" s="4"/>
      <x:c r="Q136" s="4"/>
      <x:c r="R136" s="4"/>
      <x:c r="S136" s="4"/>
      <x:c r="T136" s="4"/>
      <x:c r="U136" s="4"/>
      <x:c r="V136" s="4"/>
    </x:row>
    <x:row r="137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  <x:c r="N137" s="4"/>
      <x:c r="O137" s="4"/>
      <x:c r="P137" s="4"/>
      <x:c r="Q137" s="4"/>
      <x:c r="R137" s="4"/>
      <x:c r="S137" s="4"/>
      <x:c r="T137" s="4"/>
      <x:c r="U137" s="4"/>
      <x:c r="V137" s="4"/>
    </x:row>
    <x:row r="138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  <x:c r="N138" s="4"/>
      <x:c r="O138" s="4"/>
      <x:c r="P138" s="4"/>
      <x:c r="Q138" s="4"/>
      <x:c r="R138" s="4"/>
      <x:c r="S138" s="4"/>
      <x:c r="T138" s="4"/>
      <x:c r="U138" s="4"/>
      <x:c r="V138" s="4"/>
    </x:row>
    <x:row r="139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  <x:c r="N139" s="4"/>
      <x:c r="O139" s="4"/>
      <x:c r="P139" s="4"/>
      <x:c r="Q139" s="4"/>
      <x:c r="R139" s="4"/>
      <x:c r="S139" s="4"/>
      <x:c r="T139" s="4"/>
      <x:c r="U139" s="4"/>
      <x:c r="V139" s="4"/>
    </x:row>
    <x:row r="140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  <x:c r="N140" s="4"/>
      <x:c r="O140" s="4"/>
      <x:c r="P140" s="4"/>
      <x:c r="Q140" s="4"/>
      <x:c r="R140" s="4"/>
      <x:c r="S140" s="4"/>
      <x:c r="T140" s="4"/>
      <x:c r="U140" s="4"/>
      <x:c r="V140" s="4"/>
    </x:row>
    <x:row r="14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  <x:c r="N141" s="4"/>
      <x:c r="O141" s="4"/>
      <x:c r="P141" s="4"/>
      <x:c r="Q141" s="4"/>
      <x:c r="R141" s="4"/>
      <x:c r="S141" s="4"/>
      <x:c r="T141" s="4"/>
      <x:c r="U141" s="4"/>
      <x:c r="V141" s="4"/>
    </x:row>
    <x:row r="142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  <x:c r="N142" s="4"/>
      <x:c r="O142" s="4"/>
      <x:c r="P142" s="4"/>
      <x:c r="Q142" s="4"/>
      <x:c r="R142" s="4"/>
      <x:c r="S142" s="4"/>
      <x:c r="T142" s="4"/>
      <x:c r="U142" s="4"/>
      <x:c r="V142" s="4"/>
    </x:row>
    <x:row r="143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  <x:c r="N143" s="4"/>
      <x:c r="O143" s="4"/>
      <x:c r="P143" s="4"/>
      <x:c r="Q143" s="4"/>
      <x:c r="R143" s="4"/>
      <x:c r="S143" s="4"/>
      <x:c r="T143" s="4"/>
      <x:c r="U143" s="4"/>
      <x:c r="V143" s="4"/>
    </x:row>
    <x:row r="144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4"/>
      <x:c r="N144" s="4"/>
      <x:c r="O144" s="4"/>
      <x:c r="P144" s="4"/>
      <x:c r="Q144" s="4"/>
      <x:c r="R144" s="4"/>
      <x:c r="S144" s="4"/>
      <x:c r="T144" s="4"/>
      <x:c r="U144" s="4"/>
      <x:c r="V144" s="4"/>
    </x:row>
    <x:row r="145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4"/>
      <x:c r="N145" s="4"/>
      <x:c r="O145" s="4"/>
      <x:c r="P145" s="4"/>
      <x:c r="Q145" s="4"/>
      <x:c r="R145" s="4"/>
      <x:c r="S145" s="4"/>
      <x:c r="T145" s="4"/>
      <x:c r="U145" s="4"/>
      <x:c r="V145" s="4"/>
    </x:row>
    <x:row r="146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4"/>
      <x:c r="N146" s="4"/>
      <x:c r="O146" s="4"/>
      <x:c r="P146" s="4"/>
      <x:c r="Q146" s="4"/>
      <x:c r="R146" s="4"/>
      <x:c r="S146" s="4"/>
      <x:c r="T146" s="4"/>
      <x:c r="U146" s="4"/>
      <x:c r="V146" s="4"/>
    </x:row>
    <x:row r="147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  <x:c r="N147" s="4"/>
      <x:c r="O147" s="4"/>
      <x:c r="P147" s="4"/>
      <x:c r="Q147" s="4"/>
      <x:c r="R147" s="4"/>
      <x:c r="S147" s="4"/>
      <x:c r="T147" s="4"/>
      <x:c r="U147" s="4"/>
      <x:c r="V147" s="4"/>
    </x:row>
    <x:row r="148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4"/>
      <x:c r="N148" s="4"/>
      <x:c r="O148" s="4"/>
      <x:c r="P148" s="4"/>
      <x:c r="Q148" s="4"/>
      <x:c r="R148" s="4"/>
      <x:c r="S148" s="4"/>
      <x:c r="T148" s="4"/>
      <x:c r="U148" s="4"/>
      <x:c r="V148" s="4"/>
    </x:row>
    <x:row r="149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  <x:c r="N149" s="4"/>
      <x:c r="O149" s="4"/>
      <x:c r="P149" s="4"/>
      <x:c r="Q149" s="4"/>
      <x:c r="R149" s="4"/>
      <x:c r="S149" s="4"/>
      <x:c r="T149" s="4"/>
      <x:c r="U149" s="4"/>
      <x:c r="V149" s="4"/>
    </x:row>
    <x:row r="150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  <x:c r="N150" s="4"/>
      <x:c r="O150" s="4"/>
      <x:c r="P150" s="4"/>
      <x:c r="Q150" s="4"/>
      <x:c r="R150" s="4"/>
      <x:c r="S150" s="4"/>
      <x:c r="T150" s="4"/>
      <x:c r="U150" s="4"/>
      <x:c r="V15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P2"/>
    <x:mergeCell ref="Q2:R2"/>
    <x:mergeCell ref="S2:T2"/>
    <x:mergeCell ref="U2:V2"/>
    <x:mergeCell ref="A4:V4"/>
    <x:mergeCell ref="A6:V6"/>
    <x:mergeCell ref="A7:V7"/>
  </x:mergeCells>
  <x:conditionalFormatting sqref="N11:N120">
    <x:cfRule type="containsText" dxfId="3" priority="1" operator="containsText" text="Vencida"/>
    <x:cfRule type="containsText" dxfId="4" priority="2" operator="containsText" text="En riesgo"/>
  </x:conditionalFormatting>
  <x:conditionalFormatting sqref="O11:O120">
    <x:cfRule type="containsText" dxfId="5" priority="3" operator="containsText" text="ERROR"/>
  </x:conditionalFormatting>
  <x:dataValidations count="3">
    <x:dataValidation type="list" sqref="B11:B120">
      <x:formula1>$AA$1:$AA$6</x:formula1>
    </x:dataValidation>
    <x:dataValidation type="list" sqref="D11:D120">
      <x:formula1>$AB$1:$AB$6</x:formula1>
    </x:dataValidation>
    <x:dataValidation type="list" sqref="K11:K120">
      <x:formula1>$AC$1:$AC$5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d815e74331a421d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4" hidden="0" customWidth="1"/>
    <x:col min="2" max="2" width="12" hidden="0" customWidth="1"/>
    <x:col min="3" max="3" width="12" hidden="0" customWidth="1"/>
    <x:col min="4" max="4" width="38" hidden="0" customWidth="1"/>
    <x:col min="5" max="5" width="20" hidden="0" customWidth="1"/>
    <x:col min="6" max="6" width="12" hidden="0" customWidth="1"/>
    <x:col min="7" max="7" width="18" hidden="0" customWidth="1"/>
    <x:col min="8" max="8" width="14" hidden="0" customWidth="1"/>
    <x:col min="9" max="9" width="14" hidden="0" customWidth="1"/>
    <x:col min="10" max="10" width="14" hidden="0" customWidth="1"/>
    <x:col min="11" max="11" width="13" hidden="0" customWidth="1"/>
    <x:col min="12" max="12" width="16" hidden="0" customWidth="1"/>
    <x:col min="13" max="13" width="36" hidden="0" customWidth="1"/>
    <x:col min="14" max="14" width="14" hidden="0" customWidth="1"/>
    <x:col min="27" max="27" width="2" hidden="1" customWidth="1"/>
    <x:col min="28" max="28" width="2" hidden="1" customWidth="1"/>
    <x:col min="29" max="29" width="2" hidden="1" customWidth="1"/>
    <x:col min="30" max="30" width="2" hidden="1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AA1" t="str">
        <x:v>G-001</x:v>
      </x:c>
      <x:c r="AB1" t="str">
        <x:v>Maya Hassan</x:v>
      </x:c>
      <x:c r="AC1" t="str">
        <x:v>%</x:v>
      </x:c>
      <x:c r="AD1" t="str">
        <x:v>Mayor es mejor</x:v>
      </x:c>
    </x:row>
    <x:row r="2" ht="24" customHeight="1">
      <x:c r="A2" s="13" t="str">
        <x:v>Inicio</x:v>
      </x:c>
      <x:c r="B2" s="14" t="str">
        <x:v>Inicio</x:v>
      </x:c>
      <x:c r="C2" s="13" t="str">
        <x:v>Panel</x:v>
      </x:c>
      <x:c r="D2" s="14" t="str">
        <x:v>Panel</x:v>
      </x:c>
      <x:c r="E2" s="13" t="str">
        <x:v>Mapa estratégico</x:v>
      </x:c>
      <x:c r="F2" s="14" t="str">
        <x:v>Mapa estratégico</x:v>
      </x:c>
      <x:c r="G2" s="13" t="str">
        <x:v>Objetivos</x:v>
      </x:c>
      <x:c r="H2" s="14" t="str">
        <x:v>Objetivos</x:v>
      </x:c>
      <x:c r="I2" s="13" t="str">
        <x:v>Iniciativas</x:v>
      </x:c>
      <x:c r="J2" s="14" t="str">
        <x:v>Iniciativas</x:v>
      </x:c>
      <x:c r="K2" s="8" t="str">
        <x:v>Indicadores</x:v>
      </x:c>
      <x:c r="L2" s="9" t="str">
        <x:v>Indicadores</x:v>
      </x:c>
      <x:c r="M2" s="13" t="str">
        <x:v>Presupuesto</x:v>
      </x:c>
      <x:c r="N2" s="14" t="str">
        <x:v>Presupuesto</x:v>
      </x:c>
      <x:c r="O2" s="13" t="str">
        <x:v>Riesgos</x:v>
      </x:c>
      <x:c r="P2" s="14" t="str">
        <x:v>Riesgos</x:v>
      </x:c>
      <x:c r="Q2" s="13" t="str">
        <x:v>Revisión mensual</x:v>
      </x:c>
      <x:c r="R2" s="14" t="str">
        <x:v>Revisión mensual</x:v>
      </x:c>
      <x:c r="S2" s="13" t="str">
        <x:v>Configuración</x:v>
      </x:c>
      <x:c r="T2" s="14" t="str">
        <x:v>Configuración</x:v>
      </x:c>
      <x:c r="U2" s="13" t="str">
        <x:v>Auditoría</x:v>
      </x:c>
      <x:c r="V2" s="14" t="str">
        <x:v>Auditoría</x:v>
      </x:c>
      <x:c r="AA2" t="str">
        <x:v>G-002</x:v>
      </x:c>
      <x:c r="AB2" t="str">
        <x:v>Daniel Ruiz</x:v>
      </x:c>
      <x:c r="AC2" t="str">
        <x:v>Cantidad</x:v>
      </x:c>
      <x:c r="AD2" t="str">
        <x:v>Menor es mejor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AA3" t="str">
        <x:v>G-003</x:v>
      </x:c>
      <x:c r="AB3" t="str">
        <x:v>Sofia Kim</x:v>
      </x:c>
      <x:c r="AC3" t="str">
        <x:v>USD</x:v>
      </x:c>
      <x:c r="AD3" t="str">
        <x:v>Cumplir objetivo</x:v>
      </x:c>
    </x:row>
    <x:row r="4" ht="20" customHeight="1">
      <x:c r="A4" s="15" t="str">
        <x:v>CONTROL DEL RENDIMIENTO</x:v>
      </x:c>
      <x:c r="B4" s="15" t="str">
        <x:v>CONTROL DEL RENDIMIENTO</x:v>
      </x:c>
      <x:c r="C4" s="15" t="str">
        <x:v>CONTROL DEL RENDIMIENTO</x:v>
      </x:c>
      <x:c r="D4" s="15" t="str">
        <x:v>CONTROL DEL RENDIMIENTO</x:v>
      </x:c>
      <x:c r="E4" s="15" t="str">
        <x:v>CONTROL DEL RENDIMIENTO</x:v>
      </x:c>
      <x:c r="F4" s="15" t="str">
        <x:v>CONTROL DEL RENDIMIENTO</x:v>
      </x:c>
      <x:c r="G4" s="15" t="str">
        <x:v>CONTROL DEL RENDIMIENTO</x:v>
      </x:c>
      <x:c r="H4" s="15" t="str">
        <x:v>CONTROL DEL RENDIMIENTO</x:v>
      </x:c>
      <x:c r="I4" s="15" t="str">
        <x:v>CONTROL DEL RENDIMIENTO</x:v>
      </x:c>
      <x:c r="J4" s="15" t="str">
        <x:v>CONTROL DEL RENDIMIENTO</x:v>
      </x:c>
      <x:c r="K4" s="15" t="str">
        <x:v>CONTROL DEL RENDIMIENTO</x:v>
      </x:c>
      <x:c r="L4" s="15" t="str">
        <x:v>CONTROL DEL RENDIMIENTO</x:v>
      </x:c>
      <x:c r="M4" s="15" t="str">
        <x:v>CONTROL DEL RENDIMIENTO</x:v>
      </x:c>
      <x:c r="N4" s="15" t="str">
        <x:v>CONTROL DEL RENDIMIENTO</x:v>
      </x:c>
      <x:c r="O4" s="15" t="str">
        <x:v>CONTROL DEL RENDIMIENTO</x:v>
      </x:c>
      <x:c r="P4" s="15" t="str">
        <x:v>CONTROL DEL RENDIMIENTO</x:v>
      </x:c>
      <x:c r="Q4" s="15" t="str">
        <x:v>CONTROL DEL RENDIMIENTO</x:v>
      </x:c>
      <x:c r="R4" s="15" t="str">
        <x:v>CONTROL DEL RENDIMIENTO</x:v>
      </x:c>
      <x:c r="S4" s="15" t="str">
        <x:v>CONTROL DEL RENDIMIENTO</x:v>
      </x:c>
      <x:c r="T4" s="15" t="str">
        <x:v>CONTROL DEL RENDIMIENTO</x:v>
      </x:c>
      <x:c r="U4" s="15" t="str">
        <x:v>CONTROL DEL RENDIMIENTO</x:v>
      </x:c>
      <x:c r="V4" s="15" t="str">
        <x:v>CONTROL DEL RENDIMIENTO</x:v>
      </x:c>
      <x:c r="AA4" t="str">
        <x:v>G-004</x:v>
      </x:c>
      <x:c r="AB4" t="str">
        <x:v>Lucas Martin</x:v>
      </x:c>
      <x:c r="AC4" t="str">
        <x:v>Días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U5" s="4"/>
      <x:c r="V5" s="4"/>
      <x:c r="AA5" t="str">
        <x:v>G-005</x:v>
      </x:c>
      <x:c r="AB5" t="str">
        <x:v>Noor Al Mansoori</x:v>
      </x:c>
      <x:c r="AC5" t="str">
        <x:v>Horas</x:v>
      </x:c>
    </x:row>
    <x:row r="6" ht="22" customHeight="1">
      <x:c r="A6" s="17" t="str">
        <x:v>Cuadro de Indicadores</x:v>
      </x:c>
      <x:c r="B6" s="17" t="str">
        <x:v>Cuadro de Indicadores</x:v>
      </x:c>
      <x:c r="C6" s="17" t="str">
        <x:v>Cuadro de Indicadores</x:v>
      </x:c>
      <x:c r="D6" s="17" t="str">
        <x:v>Cuadro de Indicadores</x:v>
      </x:c>
      <x:c r="E6" s="17" t="str">
        <x:v>Cuadro de Indicadores</x:v>
      </x:c>
      <x:c r="F6" s="17" t="str">
        <x:v>Cuadro de Indicadores</x:v>
      </x:c>
      <x:c r="G6" s="17" t="str">
        <x:v>Cuadro de Indicadores</x:v>
      </x:c>
      <x:c r="H6" s="17" t="str">
        <x:v>Cuadro de Indicadores</x:v>
      </x:c>
      <x:c r="I6" s="17" t="str">
        <x:v>Cuadro de Indicadores</x:v>
      </x:c>
      <x:c r="J6" s="17" t="str">
        <x:v>Cuadro de Indicadores</x:v>
      </x:c>
      <x:c r="K6" s="17" t="str">
        <x:v>Cuadro de Indicadores</x:v>
      </x:c>
      <x:c r="L6" s="17" t="str">
        <x:v>Cuadro de Indicadores</x:v>
      </x:c>
      <x:c r="M6" s="17" t="str">
        <x:v>Cuadro de Indicadores</x:v>
      </x:c>
      <x:c r="N6" s="17" t="str">
        <x:v>Cuadro de Indicadores</x:v>
      </x:c>
      <x:c r="O6" s="17" t="str">
        <x:v>Cuadro de Indicadores</x:v>
      </x:c>
      <x:c r="P6" s="17" t="str">
        <x:v>Cuadro de Indicadores</x:v>
      </x:c>
      <x:c r="Q6" s="17" t="str">
        <x:v>Cuadro de Indicadores</x:v>
      </x:c>
      <x:c r="R6" s="17" t="str">
        <x:v>Cuadro de Indicadores</x:v>
      </x:c>
      <x:c r="S6" s="17" t="str">
        <x:v>Cuadro de Indicadores</x:v>
      </x:c>
      <x:c r="T6" s="17" t="str">
        <x:v>Cuadro de Indicadores</x:v>
      </x:c>
      <x:c r="U6" s="17" t="str">
        <x:v>Cuadro de Indicadores</x:v>
      </x:c>
      <x:c r="V6" s="17" t="str">
        <x:v>Cuadro de Indicadores</x:v>
      </x:c>
      <x:c r="AA6" t="str">
        <x:v>G-006</x:v>
      </x:c>
      <x:c r="AB6" t="str">
        <x:v>Omar Saleh</x:v>
      </x:c>
      <x:c r="AC6" t="str">
        <x:v>Minutos</x:v>
      </x:c>
    </x:row>
    <x:row r="7" ht="22" customHeight="1">
      <x:c r="A7" s="18" t="str">
        <x:v>Siga medidas por periodo sin ocultar metas ni resultados ausentes.</x:v>
      </x:c>
      <x:c r="B7" s="18" t="str">
        <x:v>Siga medidas por periodo sin ocultar metas ni resultados ausentes.</x:v>
      </x:c>
      <x:c r="C7" s="18" t="str">
        <x:v>Siga medidas por periodo sin ocultar metas ni resultados ausentes.</x:v>
      </x:c>
      <x:c r="D7" s="18" t="str">
        <x:v>Siga medidas por periodo sin ocultar metas ni resultados ausentes.</x:v>
      </x:c>
      <x:c r="E7" s="18" t="str">
        <x:v>Siga medidas por periodo sin ocultar metas ni resultados ausentes.</x:v>
      </x:c>
      <x:c r="F7" s="18" t="str">
        <x:v>Siga medidas por periodo sin ocultar metas ni resultados ausentes.</x:v>
      </x:c>
      <x:c r="G7" s="18" t="str">
        <x:v>Siga medidas por periodo sin ocultar metas ni resultados ausentes.</x:v>
      </x:c>
      <x:c r="H7" s="18" t="str">
        <x:v>Siga medidas por periodo sin ocultar metas ni resultados ausentes.</x:v>
      </x:c>
      <x:c r="I7" s="18" t="str">
        <x:v>Siga medidas por periodo sin ocultar metas ni resultados ausentes.</x:v>
      </x:c>
      <x:c r="J7" s="18" t="str">
        <x:v>Siga medidas por periodo sin ocultar metas ni resultados ausentes.</x:v>
      </x:c>
      <x:c r="K7" s="18" t="str">
        <x:v>Siga medidas por periodo sin ocultar metas ni resultados ausentes.</x:v>
      </x:c>
      <x:c r="L7" s="18" t="str">
        <x:v>Siga medidas por periodo sin ocultar metas ni resultados ausentes.</x:v>
      </x:c>
      <x:c r="M7" s="18" t="str">
        <x:v>Siga medidas por periodo sin ocultar metas ni resultados ausentes.</x:v>
      </x:c>
      <x:c r="N7" s="18" t="str">
        <x:v>Siga medidas por periodo sin ocultar metas ni resultados ausentes.</x:v>
      </x:c>
      <x:c r="O7" s="18" t="str">
        <x:v>Siga medidas por periodo sin ocultar metas ni resultados ausentes.</x:v>
      </x:c>
      <x:c r="P7" s="18" t="str">
        <x:v>Siga medidas por periodo sin ocultar metas ni resultados ausentes.</x:v>
      </x:c>
      <x:c r="Q7" s="18" t="str">
        <x:v>Siga medidas por periodo sin ocultar metas ni resultados ausentes.</x:v>
      </x:c>
      <x:c r="R7" s="18" t="str">
        <x:v>Siga medidas por periodo sin ocultar metas ni resultados ausentes.</x:v>
      </x:c>
      <x:c r="S7" s="18" t="str">
        <x:v>Siga medidas por periodo sin ocultar metas ni resultados ausentes.</x:v>
      </x:c>
      <x:c r="T7" s="18" t="str">
        <x:v>Siga medidas por periodo sin ocultar metas ni resultados ausentes.</x:v>
      </x:c>
      <x:c r="U7" s="18" t="str">
        <x:v>Siga medidas por periodo sin ocultar metas ni resultados ausentes.</x:v>
      </x:c>
      <x:c r="V7" s="18" t="str">
        <x:v>Siga medidas por periodo sin ocultar metas ni resultados ausentes.</x:v>
      </x:c>
      <x:c r="AC7" t="str">
        <x:v>Puntuación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U9" s="4"/>
      <x:c r="V9" s="4"/>
    </x:row>
    <x:row r="10">
      <x:c r="A10" s="41" t="str">
        <x:v>Periodo</x:v>
      </x:c>
      <x:c r="B10" s="42" t="str">
        <x:v>ID indicador</x:v>
      </x:c>
      <x:c r="C10" s="42" t="str">
        <x:v>ID objetivo</x:v>
      </x:c>
      <x:c r="D10" s="42" t="str">
        <x:v>Indicador</x:v>
      </x:c>
      <x:c r="E10" s="42" t="str">
        <x:v>Responsable</x:v>
      </x:c>
      <x:c r="F10" s="42" t="str">
        <x:v>Unidad</x:v>
      </x:c>
      <x:c r="G10" s="42" t="str">
        <x:v>Dirección</x:v>
      </x:c>
      <x:c r="H10" s="42" t="str">
        <x:v>Meta</x:v>
      </x:c>
      <x:c r="I10" s="42" t="str">
        <x:v>Real</x:v>
      </x:c>
      <x:c r="J10" s="42" t="str">
        <x:v>Variación</x:v>
      </x:c>
      <x:c r="K10" s="42" t="str">
        <x:v>Logro</x:v>
      </x:c>
      <x:c r="L10" s="42" t="str">
        <x:v>Estado</x:v>
      </x:c>
      <x:c r="M10" s="42" t="str">
        <x:v>Evidencia / notas</x:v>
      </x:c>
      <x:c r="N10" s="43" t="str">
        <x:v>Control de datos</x:v>
      </x:c>
      <x:c r="O10" s="4"/>
      <x:c r="P10" s="4"/>
      <x:c r="Q10" s="4"/>
      <x:c r="R10" s="4"/>
      <x:c r="S10" s="4"/>
      <x:c r="T10" s="4"/>
      <x:c r="U10" s="4"/>
      <x:c r="V10" s="4"/>
    </x:row>
    <x:row r="11">
      <x:c r="A11" s="92" t="d">
        <x:v>2026-07-01T00:00:00.000Z</x:v>
      </x:c>
      <x:c r="B11" s="28" t="str">
        <x:v>K-001</x:v>
      </x:c>
      <x:c r="C11" s="28" t="str">
        <x:v>G-001</x:v>
      </x:c>
      <x:c r="D11" s="28" t="str">
        <x:v>Compromisos cumplidos a tiempo</x:v>
      </x:c>
      <x:c r="E11" s="28" t="str">
        <x:v>Noor Al Mansoori</x:v>
      </x:c>
      <x:c r="F11" s="28" t="str">
        <x:v>%</x:v>
      </x:c>
      <x:c r="G11" s="28" t="str">
        <x:v>Mayor es mejor</x:v>
      </x:c>
      <x:c r="H11" s="28" t="n">
        <x:v>0.95</x:v>
      </x:c>
      <x:c r="I11" s="28" t="n">
        <x:v>0.8</x:v>
      </x:c>
      <x:c r="J11" s="64" t="n">
        <x:f>IF(A11="","",IF(G11="Menor es mejor",H11-I11,I11-H11))</x:f>
        <x:v>-0.1499999999999999</x:v>
      </x:c>
      <x:c r="K11" s="72" t="n">
        <x:f>IF(A11="","",IF(OR(H11="",I11=""),"",IF(G11="Menor es mejor",IF(I11=0,1,MIN(2,H11/I11)),IF(H11=0,"",MIN(2,I11/H11)))))</x:f>
        <x:v>0.8421052631578948</x:v>
      </x:c>
      <x:c r="L11" s="64" t="str">
        <x:f>IF(A11="","",IF(OR(B11="",C11="",D11="",E11="",F11="",G11="",H11="",I11=""),"Falta",IF(K11&gt;=1,"Cumplido",IF(K11&gt;='CONFIGURACIÓN'!$D$14,"En riesgo","Bajo objetivo"))))</x:f>
        <x:v>Bajo objetivo</x:v>
      </x:c>
      <x:c r="M11" s="28" t="str">
        <x:v>Paquete de datos de gestión</x:v>
      </x:c>
      <x:c r="N11" s="64" t="str">
        <x:f>IF(A11="","",IF(OR(COUNTIFS($A$11:$A$160,A11,$B$11:$B$160,B11)&gt;1,B11="",C11="",COUNTIF('OBJETIVOS'!$A$11:$A$100,C11)=0,D11="",E11="",F11="",G11="",H11="",I11=""),"ERROR","CORRECTO"))</x:f>
        <x:v>CORRECTO</x:v>
      </x:c>
      <x:c r="O11" s="4"/>
      <x:c r="P11" s="4"/>
      <x:c r="Q11" s="4"/>
      <x:c r="R11" s="4"/>
      <x:c r="S11" s="4"/>
      <x:c r="T11" s="4"/>
      <x:c r="U11" s="4"/>
      <x:c r="V11" s="4"/>
    </x:row>
    <x:row r="12">
      <x:c r="A12" s="93" t="d">
        <x:v>2026-07-01T00:00:00.000Z</x:v>
      </x:c>
      <x:c r="B12" s="29" t="str">
        <x:v>K-002</x:v>
      </x:c>
      <x:c r="C12" s="29" t="str">
        <x:v>G-002</x:v>
      </x:c>
      <x:c r="D12" s="29" t="str">
        <x:v>Beneficio bruto recurrente anualizado</x:v>
      </x:c>
      <x:c r="E12" s="29" t="str">
        <x:v>Daniel Ruiz</x:v>
      </x:c>
      <x:c r="F12" s="29" t="str">
        <x:v>USD</x:v>
      </x:c>
      <x:c r="G12" s="29" t="str">
        <x:v>Mayor es mejor</x:v>
      </x:c>
      <x:c r="H12" s="29" t="n">
        <x:v>560000</x:v>
      </x:c>
      <x:c r="I12" s="29" t="n">
        <x:v>430000</x:v>
      </x:c>
      <x:c r="J12" s="65" t="n">
        <x:f>IF(A12="","",IF(G12="Menor es mejor",H12-I12,I12-H12))</x:f>
        <x:v>-130000</x:v>
      </x:c>
      <x:c r="K12" s="73" t="n">
        <x:f>IF(A12="","",IF(OR(H12="",I12=""),"",IF(G12="Menor es mejor",IF(I12=0,1,MIN(2,H12/I12)),IF(H12=0,"",MIN(2,I12/H12)))))</x:f>
        <x:v>0.7678571428571429</x:v>
      </x:c>
      <x:c r="L12" s="65" t="str">
        <x:f>IF(A12="","",IF(OR(B12="",C12="",D12="",E12="",F12="",G12="",H12="",I12=""),"Falta",IF(K12&gt;=1,"Cumplido",IF(K12&gt;='CONFIGURACIÓN'!$D$14,"En riesgo","Bajo objetivo"))))</x:f>
        <x:v>Bajo objetivo</x:v>
      </x:c>
      <x:c r="M12" s="29" t="str">
        <x:v>Paquete de datos de gestión</x:v>
      </x:c>
      <x:c r="N12" s="65" t="str">
        <x:f>IF(A12="","",IF(OR(COUNTIFS($A$11:$A$160,A12,$B$11:$B$160,B12)&gt;1,B12="",C12="",COUNTIF('OBJETIVOS'!$A$11:$A$100,C12)=0,D12="",E12="",F12="",G12="",H12="",I12=""),"ERROR","CORRECTO"))</x:f>
        <x:v>CORRECTO</x:v>
      </x:c>
      <x:c r="O12" s="4"/>
      <x:c r="P12" s="4"/>
      <x:c r="Q12" s="4"/>
      <x:c r="R12" s="4"/>
      <x:c r="S12" s="4"/>
      <x:c r="T12" s="4"/>
      <x:c r="U12" s="4"/>
      <x:c r="V12" s="4"/>
    </x:row>
    <x:row r="13">
      <x:c r="A13" s="93" t="d">
        <x:v>2026-07-01T00:00:00.000Z</x:v>
      </x:c>
      <x:c r="B13" s="29" t="str">
        <x:v>K-003</x:v>
      </x:c>
      <x:c r="C13" s="29" t="str">
        <x:v>G-003</x:v>
      </x:c>
      <x:c r="D13" s="29" t="str">
        <x:v>Ciclo pedido-despacho</x:v>
      </x:c>
      <x:c r="E13" s="29" t="str">
        <x:v>Maya Hassan</x:v>
      </x:c>
      <x:c r="F13" s="29" t="str">
        <x:v>Días</x:v>
      </x:c>
      <x:c r="G13" s="29" t="str">
        <x:v>Menor es mejor</x:v>
      </x:c>
      <x:c r="H13" s="29" t="n">
        <x:v>2</x:v>
      </x:c>
      <x:c r="I13" s="29" t="n">
        <x:v>3.7</x:v>
      </x:c>
      <x:c r="J13" s="65" t="n">
        <x:f>IF(A13="","",IF(G13="Menor es mejor",H13-I13,I13-H13))</x:f>
        <x:v>-1.7000000000000002</x:v>
      </x:c>
      <x:c r="K13" s="73" t="n">
        <x:f>IF(A13="","",IF(OR(H13="",I13=""),"",IF(G13="Menor es mejor",IF(I13=0,1,MIN(2,H13/I13)),IF(H13=0,"",MIN(2,I13/H13)))))</x:f>
        <x:v>0.5405405405405405</x:v>
      </x:c>
      <x:c r="L13" s="65" t="str">
        <x:f>IF(A13="","",IF(OR(B13="",C13="",D13="",E13="",F13="",G13="",H13="",I13=""),"Falta",IF(K13&gt;=1,"Cumplido",IF(K13&gt;='CONFIGURACIÓN'!$D$14,"En riesgo","Bajo objetivo"))))</x:f>
        <x:v>Bajo objetivo</x:v>
      </x:c>
      <x:c r="M13" s="29" t="str">
        <x:v>Paquete de datos de gestión</x:v>
      </x:c>
      <x:c r="N13" s="65" t="str">
        <x:f>IF(A13="","",IF(OR(COUNTIFS($A$11:$A$160,A13,$B$11:$B$160,B13)&gt;1,B13="",C13="",COUNTIF('OBJETIVOS'!$A$11:$A$100,C13)=0,D13="",E13="",F13="",G13="",H13="",I13=""),"ERROR","CORRECTO"))</x:f>
        <x:v>CORRECTO</x:v>
      </x:c>
      <x:c r="O13" s="4"/>
      <x:c r="P13" s="4"/>
      <x:c r="Q13" s="4"/>
      <x:c r="R13" s="4"/>
      <x:c r="S13" s="4"/>
      <x:c r="T13" s="4"/>
      <x:c r="U13" s="4"/>
      <x:c r="V13" s="4"/>
    </x:row>
    <x:row r="14">
      <x:c r="A14" s="93" t="d">
        <x:v>2026-07-01T00:00:00.000Z</x:v>
      </x:c>
      <x:c r="B14" s="29" t="str">
        <x:v>K-004</x:v>
      </x:c>
      <x:c r="C14" s="29" t="str">
        <x:v>G-004</x:v>
      </x:c>
      <x:c r="D14" s="29" t="str">
        <x:v>Exactitud de inventario</x:v>
      </x:c>
      <x:c r="E14" s="29" t="str">
        <x:v>Lucas Martin</x:v>
      </x:c>
      <x:c r="F14" s="29" t="str">
        <x:v>%</x:v>
      </x:c>
      <x:c r="G14" s="29" t="str">
        <x:v>Mayor es mejor</x:v>
      </x:c>
      <x:c r="H14" s="29" t="n">
        <x:v>0.98</x:v>
      </x:c>
      <x:c r="I14" s="29" t="n">
        <x:v>0.9</x:v>
      </x:c>
      <x:c r="J14" s="65" t="n">
        <x:f>IF(A14="","",IF(G14="Menor es mejor",H14-I14,I14-H14))</x:f>
        <x:v>-0.07999999999999996</x:v>
      </x:c>
      <x:c r="K14" s="73" t="n">
        <x:f>IF(A14="","",IF(OR(H14="",I14=""),"",IF(G14="Menor es mejor",IF(I14=0,1,MIN(2,H14/I14)),IF(H14=0,"",MIN(2,I14/H14)))))</x:f>
        <x:v>0.9183673469387755</x:v>
      </x:c>
      <x:c r="L14" s="65" t="str">
        <x:f>IF(A14="","",IF(OR(B14="",C14="",D14="",E14="",F14="",G14="",H14="",I14=""),"Falta",IF(K14&gt;=1,"Cumplido",IF(K14&gt;='CONFIGURACIÓN'!$D$14,"En riesgo","Bajo objetivo"))))</x:f>
        <x:v>En riesgo</x:v>
      </x:c>
      <x:c r="M14" s="29" t="str">
        <x:v>Paquete de datos de gestión</x:v>
      </x:c>
      <x:c r="N14" s="65" t="str">
        <x:f>IF(A14="","",IF(OR(COUNTIFS($A$11:$A$160,A14,$B$11:$B$160,B14)&gt;1,B14="",C14="",COUNTIF('OBJETIVOS'!$A$11:$A$100,C14)=0,D14="",E14="",F14="",G14="",H14="",I14=""),"ERROR","CORRECTO"))</x:f>
        <x:v>CORRECTO</x:v>
      </x:c>
      <x:c r="O14" s="4"/>
      <x:c r="P14" s="4"/>
      <x:c r="Q14" s="4"/>
      <x:c r="R14" s="4"/>
      <x:c r="S14" s="4"/>
      <x:c r="T14" s="4"/>
      <x:c r="U14" s="4"/>
      <x:c r="V14" s="4"/>
    </x:row>
    <x:row r="15">
      <x:c r="A15" s="93" t="d">
        <x:v>2026-07-01T00:00:00.000Z</x:v>
      </x:c>
      <x:c r="B15" s="29" t="str">
        <x:v>K-005</x:v>
      </x:c>
      <x:c r="C15" s="29" t="str">
        <x:v>G-005</x:v>
      </x:c>
      <x:c r="D15" s="29" t="str">
        <x:v>Responsables que completan coaching</x:v>
      </x:c>
      <x:c r="E15" s="29" t="str">
        <x:v>Omar Saleh</x:v>
      </x:c>
      <x:c r="F15" s="29" t="str">
        <x:v>%</x:v>
      </x:c>
      <x:c r="G15" s="29" t="str">
        <x:v>Mayor es mejor</x:v>
      </x:c>
      <x:c r="H15" s="29" t="n">
        <x:v>0.9</x:v>
      </x:c>
      <x:c r="I15" s="29" t="n">
        <x:v>0.38</x:v>
      </x:c>
      <x:c r="J15" s="65" t="n">
        <x:f>IF(A15="","",IF(G15="Menor es mejor",H15-I15,I15-H15))</x:f>
        <x:v>-0.52</x:v>
      </x:c>
      <x:c r="K15" s="73" t="n">
        <x:f>IF(A15="","",IF(OR(H15="",I15=""),"",IF(G15="Menor es mejor",IF(I15=0,1,MIN(2,H15/I15)),IF(H15=0,"",MIN(2,I15/H15)))))</x:f>
        <x:v>0.4222222222222222</x:v>
      </x:c>
      <x:c r="L15" s="65" t="str">
        <x:f>IF(A15="","",IF(OR(B15="",C15="",D15="",E15="",F15="",G15="",H15="",I15=""),"Falta",IF(K15&gt;=1,"Cumplido",IF(K15&gt;='CONFIGURACIÓN'!$D$14,"En riesgo","Bajo objetivo"))))</x:f>
        <x:v>Bajo objetivo</x:v>
      </x:c>
      <x:c r="M15" s="29" t="str">
        <x:v>Paquete de datos de gestión</x:v>
      </x:c>
      <x:c r="N15" s="65" t="str">
        <x:f>IF(A15="","",IF(OR(COUNTIFS($A$11:$A$160,A15,$B$11:$B$160,B15)&gt;1,B15="",C15="",COUNTIF('OBJETIVOS'!$A$11:$A$100,C15)=0,D15="",E15="",F15="",G15="",H15="",I15=""),"ERROR","CORRECTO"))</x:f>
        <x:v>CORRECTO</x:v>
      </x:c>
      <x:c r="O15" s="4"/>
      <x:c r="P15" s="4"/>
      <x:c r="Q15" s="4"/>
      <x:c r="R15" s="4"/>
      <x:c r="S15" s="4"/>
      <x:c r="T15" s="4"/>
      <x:c r="U15" s="4"/>
      <x:c r="V15" s="4"/>
    </x:row>
    <x:row r="16">
      <x:c r="A16" s="93" t="d">
        <x:v>2026-08-01T00:00:00.000Z</x:v>
      </x:c>
      <x:c r="B16" s="29" t="str">
        <x:v>K-001</x:v>
      </x:c>
      <x:c r="C16" s="29" t="str">
        <x:v>G-001</x:v>
      </x:c>
      <x:c r="D16" s="29" t="str">
        <x:v>Compromisos cumplidos a tiempo</x:v>
      </x:c>
      <x:c r="E16" s="29" t="str">
        <x:v>Noor Al Mansoori</x:v>
      </x:c>
      <x:c r="F16" s="29" t="str">
        <x:v>%</x:v>
      </x:c>
      <x:c r="G16" s="29" t="str">
        <x:v>Mayor es mejor</x:v>
      </x:c>
      <x:c r="H16" s="29" t="n">
        <x:v>0.95</x:v>
      </x:c>
      <x:c r="I16" s="29" t="n">
        <x:v>0.83</x:v>
      </x:c>
      <x:c r="J16" s="65" t="n">
        <x:f>IF(A16="","",IF(G16="Menor es mejor",H16-I16,I16-H16))</x:f>
        <x:v>-0.12</x:v>
      </x:c>
      <x:c r="K16" s="73" t="n">
        <x:f>IF(A16="","",IF(OR(H16="",I16=""),"",IF(G16="Menor es mejor",IF(I16=0,1,MIN(2,H16/I16)),IF(H16=0,"",MIN(2,I16/H16)))))</x:f>
        <x:v>0.8736842105263158</x:v>
      </x:c>
      <x:c r="L16" s="65" t="str">
        <x:f>IF(A16="","",IF(OR(B16="",C16="",D16="",E16="",F16="",G16="",H16="",I16=""),"Falta",IF(K16&gt;=1,"Cumplido",IF(K16&gt;='CONFIGURACIÓN'!$D$14,"En riesgo","Bajo objetivo"))))</x:f>
        <x:v>En riesgo</x:v>
      </x:c>
      <x:c r="M16" s="29" t="str">
        <x:v>Paquete de datos de gestión</x:v>
      </x:c>
      <x:c r="N16" s="65" t="str">
        <x:f>IF(A16="","",IF(OR(COUNTIFS($A$11:$A$160,A16,$B$11:$B$160,B16)&gt;1,B16="",C16="",COUNTIF('OBJETIVOS'!$A$11:$A$100,C16)=0,D16="",E16="",F16="",G16="",H16="",I16=""),"ERROR","CORRECTO"))</x:f>
        <x:v>CORRECTO</x:v>
      </x:c>
      <x:c r="O16" s="4"/>
      <x:c r="P16" s="4"/>
      <x:c r="Q16" s="4"/>
      <x:c r="R16" s="4"/>
      <x:c r="S16" s="4"/>
      <x:c r="T16" s="4"/>
      <x:c r="U16" s="4"/>
      <x:c r="V16" s="4"/>
    </x:row>
    <x:row r="17">
      <x:c r="A17" s="93" t="d">
        <x:v>2026-08-01T00:00:00.000Z</x:v>
      </x:c>
      <x:c r="B17" s="29" t="str">
        <x:v>K-002</x:v>
      </x:c>
      <x:c r="C17" s="29" t="str">
        <x:v>G-002</x:v>
      </x:c>
      <x:c r="D17" s="29" t="str">
        <x:v>Beneficio bruto recurrente anualizado</x:v>
      </x:c>
      <x:c r="E17" s="29" t="str">
        <x:v>Daniel Ruiz</x:v>
      </x:c>
      <x:c r="F17" s="29" t="str">
        <x:v>USD</x:v>
      </x:c>
      <x:c r="G17" s="29" t="str">
        <x:v>Mayor es mejor</x:v>
      </x:c>
      <x:c r="H17" s="29" t="n">
        <x:v>560000</x:v>
      </x:c>
      <x:c r="I17" s="29" t="n">
        <x:v>452000</x:v>
      </x:c>
      <x:c r="J17" s="65" t="n">
        <x:f>IF(A17="","",IF(G17="Menor es mejor",H17-I17,I17-H17))</x:f>
        <x:v>-108000</x:v>
      </x:c>
      <x:c r="K17" s="73" t="n">
        <x:f>IF(A17="","",IF(OR(H17="",I17=""),"",IF(G17="Menor es mejor",IF(I17=0,1,MIN(2,H17/I17)),IF(H17=0,"",MIN(2,I17/H17)))))</x:f>
        <x:v>0.8071428571428572</x:v>
      </x:c>
      <x:c r="L17" s="65" t="str">
        <x:f>IF(A17="","",IF(OR(B17="",C17="",D17="",E17="",F17="",G17="",H17="",I17=""),"Falta",IF(K17&gt;=1,"Cumplido",IF(K17&gt;='CONFIGURACIÓN'!$D$14,"En riesgo","Bajo objetivo"))))</x:f>
        <x:v>Bajo objetivo</x:v>
      </x:c>
      <x:c r="M17" s="29" t="str">
        <x:v>Paquete de datos de gestión</x:v>
      </x:c>
      <x:c r="N17" s="65" t="str">
        <x:f>IF(A17="","",IF(OR(COUNTIFS($A$11:$A$160,A17,$B$11:$B$160,B17)&gt;1,B17="",C17="",COUNTIF('OBJETIVOS'!$A$11:$A$100,C17)=0,D17="",E17="",F17="",G17="",H17="",I17=""),"ERROR","CORRECTO"))</x:f>
        <x:v>CORRECTO</x:v>
      </x:c>
      <x:c r="O17" s="4"/>
      <x:c r="P17" s="4"/>
      <x:c r="Q17" s="4"/>
      <x:c r="R17" s="4"/>
      <x:c r="S17" s="4"/>
      <x:c r="T17" s="4"/>
      <x:c r="U17" s="4"/>
      <x:c r="V17" s="4"/>
    </x:row>
    <x:row r="18">
      <x:c r="A18" s="93" t="d">
        <x:v>2026-08-01T00:00:00.000Z</x:v>
      </x:c>
      <x:c r="B18" s="29" t="str">
        <x:v>K-003</x:v>
      </x:c>
      <x:c r="C18" s="29" t="str">
        <x:v>G-003</x:v>
      </x:c>
      <x:c r="D18" s="29" t="str">
        <x:v>Ciclo pedido-despacho</x:v>
      </x:c>
      <x:c r="E18" s="29" t="str">
        <x:v>Maya Hassan</x:v>
      </x:c>
      <x:c r="F18" s="29" t="str">
        <x:v>Días</x:v>
      </x:c>
      <x:c r="G18" s="29" t="str">
        <x:v>Menor es mejor</x:v>
      </x:c>
      <x:c r="H18" s="29" t="n">
        <x:v>2</x:v>
      </x:c>
      <x:c r="I18" s="29" t="n">
        <x:v>3.4</x:v>
      </x:c>
      <x:c r="J18" s="65" t="n">
        <x:f>IF(A18="","",IF(G18="Menor es mejor",H18-I18,I18-H18))</x:f>
        <x:v>-1.4</x:v>
      </x:c>
      <x:c r="K18" s="73" t="n">
        <x:f>IF(A18="","",IF(OR(H18="",I18=""),"",IF(G18="Menor es mejor",IF(I18=0,1,MIN(2,H18/I18)),IF(H18=0,"",MIN(2,I18/H18)))))</x:f>
        <x:v>0.5882352941176471</x:v>
      </x:c>
      <x:c r="L18" s="65" t="str">
        <x:f>IF(A18="","",IF(OR(B18="",C18="",D18="",E18="",F18="",G18="",H18="",I18=""),"Falta",IF(K18&gt;=1,"Cumplido",IF(K18&gt;='CONFIGURACIÓN'!$D$14,"En riesgo","Bajo objetivo"))))</x:f>
        <x:v>Bajo objetivo</x:v>
      </x:c>
      <x:c r="M18" s="29" t="str">
        <x:v>Paquete de datos de gestión</x:v>
      </x:c>
      <x:c r="N18" s="65" t="str">
        <x:f>IF(A18="","",IF(OR(COUNTIFS($A$11:$A$160,A18,$B$11:$B$160,B18)&gt;1,B18="",C18="",COUNTIF('OBJETIVOS'!$A$11:$A$100,C18)=0,D18="",E18="",F18="",G18="",H18="",I18=""),"ERROR","CORRECTO"))</x:f>
        <x:v>CORRECTO</x:v>
      </x:c>
      <x:c r="O18" s="4"/>
      <x:c r="P18" s="4"/>
      <x:c r="Q18" s="4"/>
      <x:c r="R18" s="4"/>
      <x:c r="S18" s="4"/>
      <x:c r="T18" s="4"/>
      <x:c r="U18" s="4"/>
      <x:c r="V18" s="4"/>
    </x:row>
    <x:row r="19">
      <x:c r="A19" s="93" t="d">
        <x:v>2026-08-01T00:00:00.000Z</x:v>
      </x:c>
      <x:c r="B19" s="29" t="str">
        <x:v>K-004</x:v>
      </x:c>
      <x:c r="C19" s="29" t="str">
        <x:v>G-004</x:v>
      </x:c>
      <x:c r="D19" s="29" t="str">
        <x:v>Exactitud de inventario</x:v>
      </x:c>
      <x:c r="E19" s="29" t="str">
        <x:v>Lucas Martin</x:v>
      </x:c>
      <x:c r="F19" s="29" t="str">
        <x:v>%</x:v>
      </x:c>
      <x:c r="G19" s="29" t="str">
        <x:v>Mayor es mejor</x:v>
      </x:c>
      <x:c r="H19" s="29" t="n">
        <x:v>0.98</x:v>
      </x:c>
      <x:c r="I19" s="29" t="n">
        <x:v>0.92</x:v>
      </x:c>
      <x:c r="J19" s="65" t="n">
        <x:f>IF(A19="","",IF(G19="Menor es mejor",H19-I19,I19-H19))</x:f>
        <x:v>-0.05999999999999994</x:v>
      </x:c>
      <x:c r="K19" s="73" t="n">
        <x:f>IF(A19="","",IF(OR(H19="",I19=""),"",IF(G19="Menor es mejor",IF(I19=0,1,MIN(2,H19/I19)),IF(H19=0,"",MIN(2,I19/H19)))))</x:f>
        <x:v>0.9387755102040817</x:v>
      </x:c>
      <x:c r="L19" s="65" t="str">
        <x:f>IF(A19="","",IF(OR(B19="",C19="",D19="",E19="",F19="",G19="",H19="",I19=""),"Falta",IF(K19&gt;=1,"Cumplido",IF(K19&gt;='CONFIGURACIÓN'!$D$14,"En riesgo","Bajo objetivo"))))</x:f>
        <x:v>En riesgo</x:v>
      </x:c>
      <x:c r="M19" s="29" t="str">
        <x:v>Paquete de datos de gestión</x:v>
      </x:c>
      <x:c r="N19" s="65" t="str">
        <x:f>IF(A19="","",IF(OR(COUNTIFS($A$11:$A$160,A19,$B$11:$B$160,B19)&gt;1,B19="",C19="",COUNTIF('OBJETIVOS'!$A$11:$A$100,C19)=0,D19="",E19="",F19="",G19="",H19="",I19=""),"ERROR","CORRECTO"))</x:f>
        <x:v>CORRECTO</x:v>
      </x:c>
      <x:c r="O19" s="4"/>
      <x:c r="P19" s="4"/>
      <x:c r="Q19" s="4"/>
      <x:c r="R19" s="4"/>
      <x:c r="S19" s="4"/>
      <x:c r="T19" s="4"/>
      <x:c r="U19" s="4"/>
      <x:c r="V19" s="4"/>
    </x:row>
    <x:row r="20">
      <x:c r="A20" s="93" t="d">
        <x:v>2026-08-01T00:00:00.000Z</x:v>
      </x:c>
      <x:c r="B20" s="29" t="str">
        <x:v>K-005</x:v>
      </x:c>
      <x:c r="C20" s="29" t="str">
        <x:v>G-005</x:v>
      </x:c>
      <x:c r="D20" s="29" t="str">
        <x:v>Responsables que completan coaching</x:v>
      </x:c>
      <x:c r="E20" s="29" t="str">
        <x:v>Omar Saleh</x:v>
      </x:c>
      <x:c r="F20" s="29" t="str">
        <x:v>%</x:v>
      </x:c>
      <x:c r="G20" s="29" t="str">
        <x:v>Mayor es mejor</x:v>
      </x:c>
      <x:c r="H20" s="29" t="n">
        <x:v>0.9</x:v>
      </x:c>
      <x:c r="I20" s="29" t="n">
        <x:v>0.42</x:v>
      </x:c>
      <x:c r="J20" s="65" t="n">
        <x:f>IF(A20="","",IF(G20="Menor es mejor",H20-I20,I20-H20))</x:f>
        <x:v>-0.48000000000000004</x:v>
      </x:c>
      <x:c r="K20" s="73" t="n">
        <x:f>IF(A20="","",IF(OR(H20="",I20=""),"",IF(G20="Menor es mejor",IF(I20=0,1,MIN(2,H20/I20)),IF(H20=0,"",MIN(2,I20/H20)))))</x:f>
        <x:v>0.4666666666666666</x:v>
      </x:c>
      <x:c r="L20" s="65" t="str">
        <x:f>IF(A20="","",IF(OR(B20="",C20="",D20="",E20="",F20="",G20="",H20="",I20=""),"Falta",IF(K20&gt;=1,"Cumplido",IF(K20&gt;='CONFIGURACIÓN'!$D$14,"En riesgo","Bajo objetivo"))))</x:f>
        <x:v>Bajo objetivo</x:v>
      </x:c>
      <x:c r="M20" s="29" t="str">
        <x:v>Paquete de datos de gestión</x:v>
      </x:c>
      <x:c r="N20" s="65" t="str">
        <x:f>IF(A20="","",IF(OR(COUNTIFS($A$11:$A$160,A20,$B$11:$B$160,B20)&gt;1,B20="",C20="",COUNTIF('OBJETIVOS'!$A$11:$A$100,C20)=0,D20="",E20="",F20="",G20="",H20="",I20=""),"ERROR","CORRECTO"))</x:f>
        <x:v>CORRECTO</x:v>
      </x:c>
      <x:c r="O20" s="4"/>
      <x:c r="P20" s="4"/>
      <x:c r="Q20" s="4"/>
      <x:c r="R20" s="4"/>
      <x:c r="S20" s="4"/>
      <x:c r="T20" s="4"/>
      <x:c r="U20" s="4"/>
      <x:c r="V20" s="4"/>
    </x:row>
    <x:row r="21">
      <x:c r="A21" s="93" t="d">
        <x:v>2026-09-01T00:00:00.000Z</x:v>
      </x:c>
      <x:c r="B21" s="29" t="str">
        <x:v>K-001</x:v>
      </x:c>
      <x:c r="C21" s="29" t="str">
        <x:v>G-001</x:v>
      </x:c>
      <x:c r="D21" s="29" t="str">
        <x:v>Compromisos cumplidos a tiempo</x:v>
      </x:c>
      <x:c r="E21" s="29" t="str">
        <x:v>Noor Al Mansoori</x:v>
      </x:c>
      <x:c r="F21" s="29" t="str">
        <x:v>%</x:v>
      </x:c>
      <x:c r="G21" s="29" t="str">
        <x:v>Mayor es mejor</x:v>
      </x:c>
      <x:c r="H21" s="29" t="n">
        <x:v>0.95</x:v>
      </x:c>
      <x:c r="I21" s="29" t="n">
        <x:v>0.86</x:v>
      </x:c>
      <x:c r="J21" s="65" t="n">
        <x:f>IF(A21="","",IF(G21="Menor es mejor",H21-I21,I21-H21))</x:f>
        <x:v>-0.08999999999999997</x:v>
      </x:c>
      <x:c r="K21" s="73" t="n">
        <x:f>IF(A21="","",IF(OR(H21="",I21=""),"",IF(G21="Menor es mejor",IF(I21=0,1,MIN(2,H21/I21)),IF(H21=0,"",MIN(2,I21/H21)))))</x:f>
        <x:v>0.9052631578947369</x:v>
      </x:c>
      <x:c r="L21" s="65" t="str">
        <x:f>IF(A21="","",IF(OR(B21="",C21="",D21="",E21="",F21="",G21="",H21="",I21=""),"Falta",IF(K21&gt;=1,"Cumplido",IF(K21&gt;='CONFIGURACIÓN'!$D$14,"En riesgo","Bajo objetivo"))))</x:f>
        <x:v>En riesgo</x:v>
      </x:c>
      <x:c r="M21" s="29" t="str">
        <x:v>Paquete de datos de gestión</x:v>
      </x:c>
      <x:c r="N21" s="65" t="str">
        <x:f>IF(A21="","",IF(OR(COUNTIFS($A$11:$A$160,A21,$B$11:$B$160,B21)&gt;1,B21="",C21="",COUNTIF('OBJETIVOS'!$A$11:$A$100,C21)=0,D21="",E21="",F21="",G21="",H21="",I21=""),"ERROR","CORRECTO"))</x:f>
        <x:v>CORRECTO</x:v>
      </x:c>
      <x:c r="O21" s="4"/>
      <x:c r="P21" s="4"/>
      <x:c r="Q21" s="4"/>
      <x:c r="R21" s="4"/>
      <x:c r="S21" s="4"/>
      <x:c r="T21" s="4"/>
      <x:c r="U21" s="4"/>
      <x:c r="V21" s="4"/>
    </x:row>
    <x:row r="22">
      <x:c r="A22" s="93" t="d">
        <x:v>2026-09-01T00:00:00.000Z</x:v>
      </x:c>
      <x:c r="B22" s="29" t="str">
        <x:v>K-002</x:v>
      </x:c>
      <x:c r="C22" s="29" t="str">
        <x:v>G-002</x:v>
      </x:c>
      <x:c r="D22" s="29" t="str">
        <x:v>Beneficio bruto recurrente anualizado</x:v>
      </x:c>
      <x:c r="E22" s="29" t="str">
        <x:v>Daniel Ruiz</x:v>
      </x:c>
      <x:c r="F22" s="29" t="str">
        <x:v>USD</x:v>
      </x:c>
      <x:c r="G22" s="29" t="str">
        <x:v>Mayor es mejor</x:v>
      </x:c>
      <x:c r="H22" s="29" t="n">
        <x:v>560000</x:v>
      </x:c>
      <x:c r="I22" s="29" t="n">
        <x:v>476000</x:v>
      </x:c>
      <x:c r="J22" s="65" t="n">
        <x:f>IF(A22="","",IF(G22="Menor es mejor",H22-I22,I22-H22))</x:f>
        <x:v>-84000</x:v>
      </x:c>
      <x:c r="K22" s="73" t="n">
        <x:f>IF(A22="","",IF(OR(H22="",I22=""),"",IF(G22="Menor es mejor",IF(I22=0,1,MIN(2,H22/I22)),IF(H22=0,"",MIN(2,I22/H22)))))</x:f>
        <x:v>0.85</x:v>
      </x:c>
      <x:c r="L22" s="65" t="str">
        <x:f>IF(A22="","",IF(OR(B22="",C22="",D22="",E22="",F22="",G22="",H22="",I22=""),"Falta",IF(K22&gt;=1,"Cumplido",IF(K22&gt;='CONFIGURACIÓN'!$D$14,"En riesgo","Bajo objetivo"))))</x:f>
        <x:v>En riesgo</x:v>
      </x:c>
      <x:c r="M22" s="29" t="str">
        <x:v>Paquete de datos de gestión</x:v>
      </x:c>
      <x:c r="N22" s="65" t="str">
        <x:f>IF(A22="","",IF(OR(COUNTIFS($A$11:$A$160,A22,$B$11:$B$160,B22)&gt;1,B22="",C22="",COUNTIF('OBJETIVOS'!$A$11:$A$100,C22)=0,D22="",E22="",F22="",G22="",H22="",I22=""),"ERROR","CORRECTO"))</x:f>
        <x:v>CORRECTO</x:v>
      </x:c>
      <x:c r="O22" s="4"/>
      <x:c r="P22" s="4"/>
      <x:c r="Q22" s="4"/>
      <x:c r="R22" s="4"/>
      <x:c r="S22" s="4"/>
      <x:c r="T22" s="4"/>
      <x:c r="U22" s="4"/>
      <x:c r="V22" s="4"/>
    </x:row>
    <x:row r="23">
      <x:c r="A23" s="93" t="d">
        <x:v>2026-09-01T00:00:00.000Z</x:v>
      </x:c>
      <x:c r="B23" s="29" t="str">
        <x:v>K-003</x:v>
      </x:c>
      <x:c r="C23" s="29" t="str">
        <x:v>G-003</x:v>
      </x:c>
      <x:c r="D23" s="29" t="str">
        <x:v>Ciclo pedido-despacho</x:v>
      </x:c>
      <x:c r="E23" s="29" t="str">
        <x:v>Maya Hassan</x:v>
      </x:c>
      <x:c r="F23" s="29" t="str">
        <x:v>Días</x:v>
      </x:c>
      <x:c r="G23" s="29" t="str">
        <x:v>Menor es mejor</x:v>
      </x:c>
      <x:c r="H23" s="29" t="n">
        <x:v>2</x:v>
      </x:c>
      <x:c r="I23" s="29" t="n">
        <x:v>3</x:v>
      </x:c>
      <x:c r="J23" s="65" t="n">
        <x:f>IF(A23="","",IF(G23="Menor es mejor",H23-I23,I23-H23))</x:f>
        <x:v>-1</x:v>
      </x:c>
      <x:c r="K23" s="73" t="n">
        <x:f>IF(A23="","",IF(OR(H23="",I23=""),"",IF(G23="Menor es mejor",IF(I23=0,1,MIN(2,H23/I23)),IF(H23=0,"",MIN(2,I23/H23)))))</x:f>
        <x:v>0.6666666666666666</x:v>
      </x:c>
      <x:c r="L23" s="65" t="str">
        <x:f>IF(A23="","",IF(OR(B23="",C23="",D23="",E23="",F23="",G23="",H23="",I23=""),"Falta",IF(K23&gt;=1,"Cumplido",IF(K23&gt;='CONFIGURACIÓN'!$D$14,"En riesgo","Bajo objetivo"))))</x:f>
        <x:v>Bajo objetivo</x:v>
      </x:c>
      <x:c r="M23" s="29" t="str">
        <x:v>Paquete de datos de gestión</x:v>
      </x:c>
      <x:c r="N23" s="65" t="str">
        <x:f>IF(A23="","",IF(OR(COUNTIFS($A$11:$A$160,A23,$B$11:$B$160,B23)&gt;1,B23="",C23="",COUNTIF('OBJETIVOS'!$A$11:$A$100,C23)=0,D23="",E23="",F23="",G23="",H23="",I23=""),"ERROR","CORRECTO"))</x:f>
        <x:v>CORRECTO</x:v>
      </x:c>
      <x:c r="O23" s="4"/>
      <x:c r="P23" s="4"/>
      <x:c r="Q23" s="4"/>
      <x:c r="R23" s="4"/>
      <x:c r="S23" s="4"/>
      <x:c r="T23" s="4"/>
      <x:c r="U23" s="4"/>
      <x:c r="V23" s="4"/>
    </x:row>
    <x:row r="24">
      <x:c r="A24" s="93" t="d">
        <x:v>2026-09-01T00:00:00.000Z</x:v>
      </x:c>
      <x:c r="B24" s="29" t="str">
        <x:v>K-004</x:v>
      </x:c>
      <x:c r="C24" s="29" t="str">
        <x:v>G-004</x:v>
      </x:c>
      <x:c r="D24" s="29" t="str">
        <x:v>Exactitud de inventario</x:v>
      </x:c>
      <x:c r="E24" s="29" t="str">
        <x:v>Lucas Martin</x:v>
      </x:c>
      <x:c r="F24" s="29" t="str">
        <x:v>%</x:v>
      </x:c>
      <x:c r="G24" s="29" t="str">
        <x:v>Mayor es mejor</x:v>
      </x:c>
      <x:c r="H24" s="29" t="n">
        <x:v>0.98</x:v>
      </x:c>
      <x:c r="I24" s="29" t="n">
        <x:v>0.94</x:v>
      </x:c>
      <x:c r="J24" s="65" t="n">
        <x:f>IF(A24="","",IF(G24="Menor es mejor",H24-I24,I24-H24))</x:f>
        <x:v>-0.040000000000000036</x:v>
      </x:c>
      <x:c r="K24" s="73" t="n">
        <x:f>IF(A24="","",IF(OR(H24="",I24=""),"",IF(G24="Menor es mejor",IF(I24=0,1,MIN(2,H24/I24)),IF(H24=0,"",MIN(2,I24/H24)))))</x:f>
        <x:v>0.9591836734693877</x:v>
      </x:c>
      <x:c r="L24" s="65" t="str">
        <x:f>IF(A24="","",IF(OR(B24="",C24="",D24="",E24="",F24="",G24="",H24="",I24=""),"Falta",IF(K24&gt;=1,"Cumplido",IF(K24&gt;='CONFIGURACIÓN'!$D$14,"En riesgo","Bajo objetivo"))))</x:f>
        <x:v>En riesgo</x:v>
      </x:c>
      <x:c r="M24" s="29" t="str">
        <x:v>Paquete de datos de gestión</x:v>
      </x:c>
      <x:c r="N24" s="65" t="str">
        <x:f>IF(A24="","",IF(OR(COUNTIFS($A$11:$A$160,A24,$B$11:$B$160,B24)&gt;1,B24="",C24="",COUNTIF('OBJETIVOS'!$A$11:$A$100,C24)=0,D24="",E24="",F24="",G24="",H24="",I24=""),"ERROR","CORRECTO"))</x:f>
        <x:v>CORRECTO</x:v>
      </x:c>
      <x:c r="O24" s="4"/>
      <x:c r="P24" s="4"/>
      <x:c r="Q24" s="4"/>
      <x:c r="R24" s="4"/>
      <x:c r="S24" s="4"/>
      <x:c r="T24" s="4"/>
      <x:c r="U24" s="4"/>
      <x:c r="V24" s="4"/>
    </x:row>
    <x:row r="25">
      <x:c r="A25" s="93" t="d">
        <x:v>2026-09-01T00:00:00.000Z</x:v>
      </x:c>
      <x:c r="B25" s="29" t="str">
        <x:v>K-005</x:v>
      </x:c>
      <x:c r="C25" s="29" t="str">
        <x:v>G-005</x:v>
      </x:c>
      <x:c r="D25" s="29" t="str">
        <x:v>Responsables que completan coaching</x:v>
      </x:c>
      <x:c r="E25" s="29" t="str">
        <x:v>Omar Saleh</x:v>
      </x:c>
      <x:c r="F25" s="29" t="str">
        <x:v>%</x:v>
      </x:c>
      <x:c r="G25" s="29" t="str">
        <x:v>Mayor es mejor</x:v>
      </x:c>
      <x:c r="H25" s="29" t="n">
        <x:v>0.9</x:v>
      </x:c>
      <x:c r="I25" s="29" t="n">
        <x:v>0.5</x:v>
      </x:c>
      <x:c r="J25" s="65" t="n">
        <x:f>IF(A25="","",IF(G25="Menor es mejor",H25-I25,I25-H25))</x:f>
        <x:v>-0.4</x:v>
      </x:c>
      <x:c r="K25" s="73" t="n">
        <x:f>IF(A25="","",IF(OR(H25="",I25=""),"",IF(G25="Menor es mejor",IF(I25=0,1,MIN(2,H25/I25)),IF(H25=0,"",MIN(2,I25/H25)))))</x:f>
        <x:v>0.5555555555555556</x:v>
      </x:c>
      <x:c r="L25" s="65" t="str">
        <x:f>IF(A25="","",IF(OR(B25="",C25="",D25="",E25="",F25="",G25="",H25="",I25=""),"Falta",IF(K25&gt;=1,"Cumplido",IF(K25&gt;='CONFIGURACIÓN'!$D$14,"En riesgo","Bajo objetivo"))))</x:f>
        <x:v>Bajo objetivo</x:v>
      </x:c>
      <x:c r="M25" s="29" t="str">
        <x:v>Paquete de datos de gestión</x:v>
      </x:c>
      <x:c r="N25" s="65" t="str">
        <x:f>IF(A25="","",IF(OR(COUNTIFS($A$11:$A$160,A25,$B$11:$B$160,B25)&gt;1,B25="",C25="",COUNTIF('OBJETIVOS'!$A$11:$A$100,C25)=0,D25="",E25="",F25="",G25="",H25="",I25=""),"ERROR","CORRECTO"))</x:f>
        <x:v>CORRECTO</x:v>
      </x:c>
      <x:c r="O25" s="4"/>
      <x:c r="P25" s="4"/>
      <x:c r="Q25" s="4"/>
      <x:c r="R25" s="4"/>
      <x:c r="S25" s="4"/>
      <x:c r="T25" s="4"/>
      <x:c r="U25" s="4"/>
      <x:c r="V25" s="4"/>
    </x:row>
    <x:row r="26">
      <x:c r="A26" s="93" t="d">
        <x:v>2026-10-01T00:00:00.000Z</x:v>
      </x:c>
      <x:c r="B26" s="29" t="str">
        <x:v>K-001</x:v>
      </x:c>
      <x:c r="C26" s="29" t="str">
        <x:v>G-001</x:v>
      </x:c>
      <x:c r="D26" s="29" t="str">
        <x:v>Compromisos cumplidos a tiempo</x:v>
      </x:c>
      <x:c r="E26" s="29" t="str">
        <x:v>Noor Al Mansoori</x:v>
      </x:c>
      <x:c r="F26" s="29" t="str">
        <x:v>%</x:v>
      </x:c>
      <x:c r="G26" s="29" t="str">
        <x:v>Mayor es mejor</x:v>
      </x:c>
      <x:c r="H26" s="29" t="n">
        <x:v>0.95</x:v>
      </x:c>
      <x:c r="I26" s="29" t="n">
        <x:v>0.9</x:v>
      </x:c>
      <x:c r="J26" s="65" t="n">
        <x:f>IF(A26="","",IF(G26="Menor es mejor",H26-I26,I26-H26))</x:f>
        <x:v>-0.04999999999999993</x:v>
      </x:c>
      <x:c r="K26" s="73" t="n">
        <x:f>IF(A26="","",IF(OR(H26="",I26=""),"",IF(G26="Menor es mejor",IF(I26=0,1,MIN(2,H26/I26)),IF(H26=0,"",MIN(2,I26/H26)))))</x:f>
        <x:v>0.9473684210526316</x:v>
      </x:c>
      <x:c r="L26" s="65" t="str">
        <x:f>IF(A26="","",IF(OR(B26="",C26="",D26="",E26="",F26="",G26="",H26="",I26=""),"Falta",IF(K26&gt;=1,"Cumplido",IF(K26&gt;='CONFIGURACIÓN'!$D$14,"En riesgo","Bajo objetivo"))))</x:f>
        <x:v>En riesgo</x:v>
      </x:c>
      <x:c r="M26" s="29" t="str">
        <x:v>Paquete de datos de gestión</x:v>
      </x:c>
      <x:c r="N26" s="65" t="str">
        <x:f>IF(A26="","",IF(OR(COUNTIFS($A$11:$A$160,A26,$B$11:$B$160,B26)&gt;1,B26="",C26="",COUNTIF('OBJETIVOS'!$A$11:$A$100,C26)=0,D26="",E26="",F26="",G26="",H26="",I26=""),"ERROR","CORRECTO"))</x:f>
        <x:v>CORRECTO</x:v>
      </x:c>
      <x:c r="O26" s="4"/>
      <x:c r="P26" s="4"/>
      <x:c r="Q26" s="4"/>
      <x:c r="R26" s="4"/>
      <x:c r="S26" s="4"/>
      <x:c r="T26" s="4"/>
      <x:c r="U26" s="4"/>
      <x:c r="V26" s="4"/>
    </x:row>
    <x:row r="27">
      <x:c r="A27" s="93" t="d">
        <x:v>2026-10-01T00:00:00.000Z</x:v>
      </x:c>
      <x:c r="B27" s="29" t="str">
        <x:v>K-002</x:v>
      </x:c>
      <x:c r="C27" s="29" t="str">
        <x:v>G-002</x:v>
      </x:c>
      <x:c r="D27" s="29" t="str">
        <x:v>Beneficio bruto recurrente anualizado</x:v>
      </x:c>
      <x:c r="E27" s="29" t="str">
        <x:v>Daniel Ruiz</x:v>
      </x:c>
      <x:c r="F27" s="29" t="str">
        <x:v>USD</x:v>
      </x:c>
      <x:c r="G27" s="29" t="str">
        <x:v>Mayor es mejor</x:v>
      </x:c>
      <x:c r="H27" s="29" t="n">
        <x:v>560000</x:v>
      </x:c>
      <x:c r="I27" s="29" t="n">
        <x:v>498000</x:v>
      </x:c>
      <x:c r="J27" s="65" t="n">
        <x:f>IF(A27="","",IF(G27="Menor es mejor",H27-I27,I27-H27))</x:f>
        <x:v>-62000</x:v>
      </x:c>
      <x:c r="K27" s="73" t="n">
        <x:f>IF(A27="","",IF(OR(H27="",I27=""),"",IF(G27="Menor es mejor",IF(I27=0,1,MIN(2,H27/I27)),IF(H27=0,"",MIN(2,I27/H27)))))</x:f>
        <x:v>0.8892857142857142</x:v>
      </x:c>
      <x:c r="L27" s="65" t="str">
        <x:f>IF(A27="","",IF(OR(B27="",C27="",D27="",E27="",F27="",G27="",H27="",I27=""),"Falta",IF(K27&gt;=1,"Cumplido",IF(K27&gt;='CONFIGURACIÓN'!$D$14,"En riesgo","Bajo objetivo"))))</x:f>
        <x:v>En riesgo</x:v>
      </x:c>
      <x:c r="M27" s="29" t="str">
        <x:v>Paquete de datos de gestión</x:v>
      </x:c>
      <x:c r="N27" s="65" t="str">
        <x:f>IF(A27="","",IF(OR(COUNTIFS($A$11:$A$160,A27,$B$11:$B$160,B27)&gt;1,B27="",C27="",COUNTIF('OBJETIVOS'!$A$11:$A$100,C27)=0,D27="",E27="",F27="",G27="",H27="",I27=""),"ERROR","CORRECTO"))</x:f>
        <x:v>CORRECTO</x:v>
      </x:c>
      <x:c r="O27" s="4"/>
      <x:c r="P27" s="4"/>
      <x:c r="Q27" s="4"/>
      <x:c r="R27" s="4"/>
      <x:c r="S27" s="4"/>
      <x:c r="T27" s="4"/>
      <x:c r="U27" s="4"/>
      <x:c r="V27" s="4"/>
    </x:row>
    <x:row r="28">
      <x:c r="A28" s="93" t="d">
        <x:v>2026-10-01T00:00:00.000Z</x:v>
      </x:c>
      <x:c r="B28" s="29" t="str">
        <x:v>K-003</x:v>
      </x:c>
      <x:c r="C28" s="29" t="str">
        <x:v>G-003</x:v>
      </x:c>
      <x:c r="D28" s="29" t="str">
        <x:v>Ciclo pedido-despacho</x:v>
      </x:c>
      <x:c r="E28" s="29" t="str">
        <x:v>Maya Hassan</x:v>
      </x:c>
      <x:c r="F28" s="29" t="str">
        <x:v>Días</x:v>
      </x:c>
      <x:c r="G28" s="29" t="str">
        <x:v>Menor es mejor</x:v>
      </x:c>
      <x:c r="H28" s="29" t="n">
        <x:v>2</x:v>
      </x:c>
      <x:c r="I28" s="29" t="n">
        <x:v>2.6</x:v>
      </x:c>
      <x:c r="J28" s="65" t="n">
        <x:f>IF(A28="","",IF(G28="Menor es mejor",H28-I28,I28-H28))</x:f>
        <x:v>-0.6000000000000001</x:v>
      </x:c>
      <x:c r="K28" s="73" t="n">
        <x:f>IF(A28="","",IF(OR(H28="",I28=""),"",IF(G28="Menor es mejor",IF(I28=0,1,MIN(2,H28/I28)),IF(H28=0,"",MIN(2,I28/H28)))))</x:f>
        <x:v>0.7692307692307692</x:v>
      </x:c>
      <x:c r="L28" s="65" t="str">
        <x:f>IF(A28="","",IF(OR(B28="",C28="",D28="",E28="",F28="",G28="",H28="",I28=""),"Falta",IF(K28&gt;=1,"Cumplido",IF(K28&gt;='CONFIGURACIÓN'!$D$14,"En riesgo","Bajo objetivo"))))</x:f>
        <x:v>Bajo objetivo</x:v>
      </x:c>
      <x:c r="M28" s="29" t="str">
        <x:v>Paquete de datos de gestión</x:v>
      </x:c>
      <x:c r="N28" s="65" t="str">
        <x:f>IF(A28="","",IF(OR(COUNTIFS($A$11:$A$160,A28,$B$11:$B$160,B28)&gt;1,B28="",C28="",COUNTIF('OBJETIVOS'!$A$11:$A$100,C28)=0,D28="",E28="",F28="",G28="",H28="",I28=""),"ERROR","CORRECTO"))</x:f>
        <x:v>CORRECTO</x:v>
      </x:c>
      <x:c r="O28" s="4"/>
      <x:c r="P28" s="4"/>
      <x:c r="Q28" s="4"/>
      <x:c r="R28" s="4"/>
      <x:c r="S28" s="4"/>
      <x:c r="T28" s="4"/>
      <x:c r="U28" s="4"/>
      <x:c r="V28" s="4"/>
    </x:row>
    <x:row r="29">
      <x:c r="A29" s="93" t="d">
        <x:v>2026-10-01T00:00:00.000Z</x:v>
      </x:c>
      <x:c r="B29" s="29" t="str">
        <x:v>K-004</x:v>
      </x:c>
      <x:c r="C29" s="29" t="str">
        <x:v>G-004</x:v>
      </x:c>
      <x:c r="D29" s="29" t="str">
        <x:v>Exactitud de inventario</x:v>
      </x:c>
      <x:c r="E29" s="29" t="str">
        <x:v>Lucas Martin</x:v>
      </x:c>
      <x:c r="F29" s="29" t="str">
        <x:v>%</x:v>
      </x:c>
      <x:c r="G29" s="29" t="str">
        <x:v>Mayor es mejor</x:v>
      </x:c>
      <x:c r="H29" s="29" t="n">
        <x:v>0.98</x:v>
      </x:c>
      <x:c r="I29" s="29" t="n">
        <x:v>0.96</x:v>
      </x:c>
      <x:c r="J29" s="65" t="n">
        <x:f>IF(A29="","",IF(G29="Menor es mejor",H29-I29,I29-H29))</x:f>
        <x:v>-0.020000000000000018</x:v>
      </x:c>
      <x:c r="K29" s="73" t="n">
        <x:f>IF(A29="","",IF(OR(H29="",I29=""),"",IF(G29="Menor es mejor",IF(I29=0,1,MIN(2,H29/I29)),IF(H29=0,"",MIN(2,I29/H29)))))</x:f>
        <x:v>0.9795918367346939</x:v>
      </x:c>
      <x:c r="L29" s="65" t="str">
        <x:f>IF(A29="","",IF(OR(B29="",C29="",D29="",E29="",F29="",G29="",H29="",I29=""),"Falta",IF(K29&gt;=1,"Cumplido",IF(K29&gt;='CONFIGURACIÓN'!$D$14,"En riesgo","Bajo objetivo"))))</x:f>
        <x:v>En riesgo</x:v>
      </x:c>
      <x:c r="M29" s="29" t="str">
        <x:v>Paquete de datos de gestión</x:v>
      </x:c>
      <x:c r="N29" s="65" t="str">
        <x:f>IF(A29="","",IF(OR(COUNTIFS($A$11:$A$160,A29,$B$11:$B$160,B29)&gt;1,B29="",C29="",COUNTIF('OBJETIVOS'!$A$11:$A$100,C29)=0,D29="",E29="",F29="",G29="",H29="",I29=""),"ERROR","CORRECTO"))</x:f>
        <x:v>CORRECTO</x:v>
      </x:c>
      <x:c r="O29" s="4"/>
      <x:c r="P29" s="4"/>
      <x:c r="Q29" s="4"/>
      <x:c r="R29" s="4"/>
      <x:c r="S29" s="4"/>
      <x:c r="T29" s="4"/>
      <x:c r="U29" s="4"/>
      <x:c r="V29" s="4"/>
    </x:row>
    <x:row r="30">
      <x:c r="A30" s="93" t="d">
        <x:v>2026-10-01T00:00:00.000Z</x:v>
      </x:c>
      <x:c r="B30" s="29" t="str">
        <x:v>K-005</x:v>
      </x:c>
      <x:c r="C30" s="29" t="str">
        <x:v>G-005</x:v>
      </x:c>
      <x:c r="D30" s="29" t="str">
        <x:v>Responsables que completan coaching</x:v>
      </x:c>
      <x:c r="E30" s="29" t="str">
        <x:v>Omar Saleh</x:v>
      </x:c>
      <x:c r="F30" s="29" t="str">
        <x:v>%</x:v>
      </x:c>
      <x:c r="G30" s="29" t="str">
        <x:v>Mayor es mejor</x:v>
      </x:c>
      <x:c r="H30" s="29" t="n">
        <x:v>0.9</x:v>
      </x:c>
      <x:c r="I30" s="29" t="n">
        <x:v>0.58</x:v>
      </x:c>
      <x:c r="J30" s="65" t="n">
        <x:f>IF(A30="","",IF(G30="Menor es mejor",H30-I30,I30-H30))</x:f>
        <x:v>-0.32000000000000006</x:v>
      </x:c>
      <x:c r="K30" s="73" t="n">
        <x:f>IF(A30="","",IF(OR(H30="",I30=""),"",IF(G30="Menor es mejor",IF(I30=0,1,MIN(2,H30/I30)),IF(H30=0,"",MIN(2,I30/H30)))))</x:f>
        <x:v>0.6444444444444444</x:v>
      </x:c>
      <x:c r="L30" s="65" t="str">
        <x:f>IF(A30="","",IF(OR(B30="",C30="",D30="",E30="",F30="",G30="",H30="",I30=""),"Falta",IF(K30&gt;=1,"Cumplido",IF(K30&gt;='CONFIGURACIÓN'!$D$14,"En riesgo","Bajo objetivo"))))</x:f>
        <x:v>Bajo objetivo</x:v>
      </x:c>
      <x:c r="M30" s="29" t="str">
        <x:v>Paquete de datos de gestión</x:v>
      </x:c>
      <x:c r="N30" s="65" t="str">
        <x:f>IF(A30="","",IF(OR(COUNTIFS($A$11:$A$160,A30,$B$11:$B$160,B30)&gt;1,B30="",C30="",COUNTIF('OBJETIVOS'!$A$11:$A$100,C30)=0,D30="",E30="",F30="",G30="",H30="",I30=""),"ERROR","CORRECTO"))</x:f>
        <x:v>CORRECTO</x:v>
      </x:c>
      <x:c r="O30" s="4"/>
      <x:c r="P30" s="4"/>
      <x:c r="Q30" s="4"/>
      <x:c r="R30" s="4"/>
      <x:c r="S30" s="4"/>
      <x:c r="T30" s="4"/>
      <x:c r="U30" s="4"/>
      <x:c r="V30" s="4"/>
    </x:row>
    <x:row r="31">
      <x:c r="A31" s="93"/>
      <x:c r="B31" s="29"/>
      <x:c r="C31" s="29"/>
      <x:c r="D31" s="29"/>
      <x:c r="E31" s="29"/>
      <x:c r="F31" s="29"/>
      <x:c r="G31" s="29"/>
      <x:c r="H31" s="29"/>
      <x:c r="I31" s="29"/>
      <x:c r="J31" s="65" t="str">
        <x:f>IF(A31="","",IF(G31="Menor es mejor",H31-I31,I31-H31))</x:f>
      </x:c>
      <x:c r="K31" s="73" t="str">
        <x:f>IF(A31="","",IF(OR(H31="",I31=""),"",IF(G31="Menor es mejor",IF(I31=0,1,MIN(2,H31/I31)),IF(H31=0,"",MIN(2,I31/H31)))))</x:f>
      </x:c>
      <x:c r="L31" s="65" t="str">
        <x:f>IF(A31="","",IF(OR(B31="",C31="",D31="",E31="",F31="",G31="",H31="",I31=""),"Falta",IF(K31&gt;=1,"Cumplido",IF(K31&gt;='CONFIGURACIÓN'!$D$14,"En riesgo","Bajo objetivo"))))</x:f>
      </x:c>
      <x:c r="M31" s="29"/>
      <x:c r="N31" s="65" t="str">
        <x:f>IF(A31="","",IF(OR(COUNTIFS($A$11:$A$160,A31,$B$11:$B$160,B31)&gt;1,B31="",C31="",COUNTIF('OBJETIVOS'!$A$11:$A$100,C31)=0,D31="",E31="",F31="",G31="",H31="",I31=""),"ERROR","CORRECTO"))</x:f>
      </x:c>
      <x:c r="O31" s="4"/>
      <x:c r="P31" s="4"/>
      <x:c r="Q31" s="4"/>
      <x:c r="R31" s="4"/>
      <x:c r="S31" s="4"/>
      <x:c r="T31" s="4"/>
      <x:c r="U31" s="4"/>
      <x:c r="V31" s="4"/>
    </x:row>
    <x:row r="32">
      <x:c r="A32" s="93"/>
      <x:c r="B32" s="29"/>
      <x:c r="C32" s="29"/>
      <x:c r="D32" s="29"/>
      <x:c r="E32" s="29"/>
      <x:c r="F32" s="29"/>
      <x:c r="G32" s="29"/>
      <x:c r="H32" s="29"/>
      <x:c r="I32" s="29"/>
      <x:c r="J32" s="65" t="str">
        <x:f>IF(A32="","",IF(G32="Menor es mejor",H32-I32,I32-H32))</x:f>
      </x:c>
      <x:c r="K32" s="73" t="str">
        <x:f>IF(A32="","",IF(OR(H32="",I32=""),"",IF(G32="Menor es mejor",IF(I32=0,1,MIN(2,H32/I32)),IF(H32=0,"",MIN(2,I32/H32)))))</x:f>
      </x:c>
      <x:c r="L32" s="65" t="str">
        <x:f>IF(A32="","",IF(OR(B32="",C32="",D32="",E32="",F32="",G32="",H32="",I32=""),"Falta",IF(K32&gt;=1,"Cumplido",IF(K32&gt;='CONFIGURACIÓN'!$D$14,"En riesgo","Bajo objetivo"))))</x:f>
      </x:c>
      <x:c r="M32" s="29"/>
      <x:c r="N32" s="65" t="str">
        <x:f>IF(A32="","",IF(OR(COUNTIFS($A$11:$A$160,A32,$B$11:$B$160,B32)&gt;1,B32="",C32="",COUNTIF('OBJETIVOS'!$A$11:$A$100,C32)=0,D32="",E32="",F32="",G32="",H32="",I32=""),"ERROR","CORRECTO"))</x:f>
      </x:c>
      <x:c r="O32" s="4"/>
      <x:c r="P32" s="4"/>
      <x:c r="Q32" s="4"/>
      <x:c r="R32" s="4"/>
      <x:c r="S32" s="4"/>
      <x:c r="T32" s="4"/>
      <x:c r="U32" s="4"/>
      <x:c r="V32" s="4"/>
    </x:row>
    <x:row r="33">
      <x:c r="A33" s="93"/>
      <x:c r="B33" s="29"/>
      <x:c r="C33" s="29"/>
      <x:c r="D33" s="29"/>
      <x:c r="E33" s="29"/>
      <x:c r="F33" s="29"/>
      <x:c r="G33" s="29"/>
      <x:c r="H33" s="29"/>
      <x:c r="I33" s="29"/>
      <x:c r="J33" s="65" t="str">
        <x:f>IF(A33="","",IF(G33="Menor es mejor",H33-I33,I33-H33))</x:f>
      </x:c>
      <x:c r="K33" s="73" t="str">
        <x:f>IF(A33="","",IF(OR(H33="",I33=""),"",IF(G33="Menor es mejor",IF(I33=0,1,MIN(2,H33/I33)),IF(H33=0,"",MIN(2,I33/H33)))))</x:f>
      </x:c>
      <x:c r="L33" s="65" t="str">
        <x:f>IF(A33="","",IF(OR(B33="",C33="",D33="",E33="",F33="",G33="",H33="",I33=""),"Falta",IF(K33&gt;=1,"Cumplido",IF(K33&gt;='CONFIGURACIÓN'!$D$14,"En riesgo","Bajo objetivo"))))</x:f>
      </x:c>
      <x:c r="M33" s="29"/>
      <x:c r="N33" s="65" t="str">
        <x:f>IF(A33="","",IF(OR(COUNTIFS($A$11:$A$160,A33,$B$11:$B$160,B33)&gt;1,B33="",C33="",COUNTIF('OBJETIVOS'!$A$11:$A$100,C33)=0,D33="",E33="",F33="",G33="",H33="",I33=""),"ERROR","CORRECTO"))</x:f>
      </x:c>
      <x:c r="O33" s="4"/>
      <x:c r="P33" s="4"/>
      <x:c r="Q33" s="4"/>
      <x:c r="R33" s="4"/>
      <x:c r="S33" s="4"/>
      <x:c r="T33" s="4"/>
      <x:c r="U33" s="4"/>
      <x:c r="V33" s="4"/>
    </x:row>
    <x:row r="34">
      <x:c r="A34" s="93"/>
      <x:c r="B34" s="29"/>
      <x:c r="C34" s="29"/>
      <x:c r="D34" s="29"/>
      <x:c r="E34" s="29"/>
      <x:c r="F34" s="29"/>
      <x:c r="G34" s="29"/>
      <x:c r="H34" s="29"/>
      <x:c r="I34" s="29"/>
      <x:c r="J34" s="65" t="str">
        <x:f>IF(A34="","",IF(G34="Menor es mejor",H34-I34,I34-H34))</x:f>
      </x:c>
      <x:c r="K34" s="73" t="str">
        <x:f>IF(A34="","",IF(OR(H34="",I34=""),"",IF(G34="Menor es mejor",IF(I34=0,1,MIN(2,H34/I34)),IF(H34=0,"",MIN(2,I34/H34)))))</x:f>
      </x:c>
      <x:c r="L34" s="65" t="str">
        <x:f>IF(A34="","",IF(OR(B34="",C34="",D34="",E34="",F34="",G34="",H34="",I34=""),"Falta",IF(K34&gt;=1,"Cumplido",IF(K34&gt;='CONFIGURACIÓN'!$D$14,"En riesgo","Bajo objetivo"))))</x:f>
      </x:c>
      <x:c r="M34" s="29"/>
      <x:c r="N34" s="65" t="str">
        <x:f>IF(A34="","",IF(OR(COUNTIFS($A$11:$A$160,A34,$B$11:$B$160,B34)&gt;1,B34="",C34="",COUNTIF('OBJETIVOS'!$A$11:$A$100,C34)=0,D34="",E34="",F34="",G34="",H34="",I34=""),"ERROR","CORRECTO"))</x:f>
      </x:c>
      <x:c r="O34" s="4"/>
      <x:c r="P34" s="4"/>
      <x:c r="Q34" s="4"/>
      <x:c r="R34" s="4"/>
      <x:c r="S34" s="4"/>
      <x:c r="T34" s="4"/>
      <x:c r="U34" s="4"/>
      <x:c r="V34" s="4"/>
    </x:row>
    <x:row r="35">
      <x:c r="A35" s="93"/>
      <x:c r="B35" s="29"/>
      <x:c r="C35" s="29"/>
      <x:c r="D35" s="29"/>
      <x:c r="E35" s="29"/>
      <x:c r="F35" s="29"/>
      <x:c r="G35" s="29"/>
      <x:c r="H35" s="29"/>
      <x:c r="I35" s="29"/>
      <x:c r="J35" s="65" t="str">
        <x:f>IF(A35="","",IF(G35="Menor es mejor",H35-I35,I35-H35))</x:f>
      </x:c>
      <x:c r="K35" s="73" t="str">
        <x:f>IF(A35="","",IF(OR(H35="",I35=""),"",IF(G35="Menor es mejor",IF(I35=0,1,MIN(2,H35/I35)),IF(H35=0,"",MIN(2,I35/H35)))))</x:f>
      </x:c>
      <x:c r="L35" s="65" t="str">
        <x:f>IF(A35="","",IF(OR(B35="",C35="",D35="",E35="",F35="",G35="",H35="",I35=""),"Falta",IF(K35&gt;=1,"Cumplido",IF(K35&gt;='CONFIGURACIÓN'!$D$14,"En riesgo","Bajo objetivo"))))</x:f>
      </x:c>
      <x:c r="M35" s="29"/>
      <x:c r="N35" s="65" t="str">
        <x:f>IF(A35="","",IF(OR(COUNTIFS($A$11:$A$160,A35,$B$11:$B$160,B35)&gt;1,B35="",C35="",COUNTIF('OBJETIVOS'!$A$11:$A$100,C35)=0,D35="",E35="",F35="",G35="",H35="",I35=""),"ERROR","CORRECTO"))</x:f>
      </x:c>
      <x:c r="O35" s="4"/>
      <x:c r="P35" s="4"/>
      <x:c r="Q35" s="4"/>
      <x:c r="R35" s="4"/>
      <x:c r="S35" s="4"/>
      <x:c r="T35" s="4"/>
      <x:c r="U35" s="4"/>
      <x:c r="V35" s="4"/>
    </x:row>
    <x:row r="36">
      <x:c r="A36" s="93"/>
      <x:c r="B36" s="29"/>
      <x:c r="C36" s="29"/>
      <x:c r="D36" s="29"/>
      <x:c r="E36" s="29"/>
      <x:c r="F36" s="29"/>
      <x:c r="G36" s="29"/>
      <x:c r="H36" s="29"/>
      <x:c r="I36" s="29"/>
      <x:c r="J36" s="65" t="str">
        <x:f>IF(A36="","",IF(G36="Menor es mejor",H36-I36,I36-H36))</x:f>
      </x:c>
      <x:c r="K36" s="73" t="str">
        <x:f>IF(A36="","",IF(OR(H36="",I36=""),"",IF(G36="Menor es mejor",IF(I36=0,1,MIN(2,H36/I36)),IF(H36=0,"",MIN(2,I36/H36)))))</x:f>
      </x:c>
      <x:c r="L36" s="65" t="str">
        <x:f>IF(A36="","",IF(OR(B36="",C36="",D36="",E36="",F36="",G36="",H36="",I36=""),"Falta",IF(K36&gt;=1,"Cumplido",IF(K36&gt;='CONFIGURACIÓN'!$D$14,"En riesgo","Bajo objetivo"))))</x:f>
      </x:c>
      <x:c r="M36" s="29"/>
      <x:c r="N36" s="65" t="str">
        <x:f>IF(A36="","",IF(OR(COUNTIFS($A$11:$A$160,A36,$B$11:$B$160,B36)&gt;1,B36="",C36="",COUNTIF('OBJETIVOS'!$A$11:$A$100,C36)=0,D36="",E36="",F36="",G36="",H36="",I36=""),"ERROR","CORRECTO"))</x:f>
      </x:c>
      <x:c r="O36" s="4"/>
      <x:c r="P36" s="4"/>
      <x:c r="Q36" s="4"/>
      <x:c r="R36" s="4"/>
      <x:c r="S36" s="4"/>
      <x:c r="T36" s="4"/>
      <x:c r="U36" s="4"/>
      <x:c r="V36" s="4"/>
    </x:row>
    <x:row r="37">
      <x:c r="A37" s="93"/>
      <x:c r="B37" s="29"/>
      <x:c r="C37" s="29"/>
      <x:c r="D37" s="29"/>
      <x:c r="E37" s="29"/>
      <x:c r="F37" s="29"/>
      <x:c r="G37" s="29"/>
      <x:c r="H37" s="29"/>
      <x:c r="I37" s="29"/>
      <x:c r="J37" s="65" t="str">
        <x:f>IF(A37="","",IF(G37="Menor es mejor",H37-I37,I37-H37))</x:f>
      </x:c>
      <x:c r="K37" s="73" t="str">
        <x:f>IF(A37="","",IF(OR(H37="",I37=""),"",IF(G37="Menor es mejor",IF(I37=0,1,MIN(2,H37/I37)),IF(H37=0,"",MIN(2,I37/H37)))))</x:f>
      </x:c>
      <x:c r="L37" s="65" t="str">
        <x:f>IF(A37="","",IF(OR(B37="",C37="",D37="",E37="",F37="",G37="",H37="",I37=""),"Falta",IF(K37&gt;=1,"Cumplido",IF(K37&gt;='CONFIGURACIÓN'!$D$14,"En riesgo","Bajo objetivo"))))</x:f>
      </x:c>
      <x:c r="M37" s="29"/>
      <x:c r="N37" s="65" t="str">
        <x:f>IF(A37="","",IF(OR(COUNTIFS($A$11:$A$160,A37,$B$11:$B$160,B37)&gt;1,B37="",C37="",COUNTIF('OBJETIVOS'!$A$11:$A$100,C37)=0,D37="",E37="",F37="",G37="",H37="",I37=""),"ERROR","CORRECTO"))</x:f>
      </x:c>
      <x:c r="O37" s="4"/>
      <x:c r="P37" s="4"/>
      <x:c r="Q37" s="4"/>
      <x:c r="R37" s="4"/>
      <x:c r="S37" s="4"/>
      <x:c r="T37" s="4"/>
      <x:c r="U37" s="4"/>
      <x:c r="V37" s="4"/>
    </x:row>
    <x:row r="38">
      <x:c r="A38" s="93"/>
      <x:c r="B38" s="29"/>
      <x:c r="C38" s="29"/>
      <x:c r="D38" s="29"/>
      <x:c r="E38" s="29"/>
      <x:c r="F38" s="29"/>
      <x:c r="G38" s="29"/>
      <x:c r="H38" s="29"/>
      <x:c r="I38" s="29"/>
      <x:c r="J38" s="65" t="str">
        <x:f>IF(A38="","",IF(G38="Menor es mejor",H38-I38,I38-H38))</x:f>
      </x:c>
      <x:c r="K38" s="73" t="str">
        <x:f>IF(A38="","",IF(OR(H38="",I38=""),"",IF(G38="Menor es mejor",IF(I38=0,1,MIN(2,H38/I38)),IF(H38=0,"",MIN(2,I38/H38)))))</x:f>
      </x:c>
      <x:c r="L38" s="65" t="str">
        <x:f>IF(A38="","",IF(OR(B38="",C38="",D38="",E38="",F38="",G38="",H38="",I38=""),"Falta",IF(K38&gt;=1,"Cumplido",IF(K38&gt;='CONFIGURACIÓN'!$D$14,"En riesgo","Bajo objetivo"))))</x:f>
      </x:c>
      <x:c r="M38" s="29"/>
      <x:c r="N38" s="65" t="str">
        <x:f>IF(A38="","",IF(OR(COUNTIFS($A$11:$A$160,A38,$B$11:$B$160,B38)&gt;1,B38="",C38="",COUNTIF('OBJETIVOS'!$A$11:$A$100,C38)=0,D38="",E38="",F38="",G38="",H38="",I38=""),"ERROR","CORRECTO"))</x:f>
      </x:c>
      <x:c r="O38" s="4"/>
      <x:c r="P38" s="4"/>
      <x:c r="Q38" s="4"/>
      <x:c r="R38" s="4"/>
      <x:c r="S38" s="4"/>
      <x:c r="T38" s="4"/>
      <x:c r="U38" s="4"/>
      <x:c r="V38" s="4"/>
    </x:row>
    <x:row r="39">
      <x:c r="A39" s="93"/>
      <x:c r="B39" s="29"/>
      <x:c r="C39" s="29"/>
      <x:c r="D39" s="29"/>
      <x:c r="E39" s="29"/>
      <x:c r="F39" s="29"/>
      <x:c r="G39" s="29"/>
      <x:c r="H39" s="29"/>
      <x:c r="I39" s="29"/>
      <x:c r="J39" s="65" t="str">
        <x:f>IF(A39="","",IF(G39="Menor es mejor",H39-I39,I39-H39))</x:f>
      </x:c>
      <x:c r="K39" s="73" t="str">
        <x:f>IF(A39="","",IF(OR(H39="",I39=""),"",IF(G39="Menor es mejor",IF(I39=0,1,MIN(2,H39/I39)),IF(H39=0,"",MIN(2,I39/H39)))))</x:f>
      </x:c>
      <x:c r="L39" s="65" t="str">
        <x:f>IF(A39="","",IF(OR(B39="",C39="",D39="",E39="",F39="",G39="",H39="",I39=""),"Falta",IF(K39&gt;=1,"Cumplido",IF(K39&gt;='CONFIGURACIÓN'!$D$14,"En riesgo","Bajo objetivo"))))</x:f>
      </x:c>
      <x:c r="M39" s="29"/>
      <x:c r="N39" s="65" t="str">
        <x:f>IF(A39="","",IF(OR(COUNTIFS($A$11:$A$160,A39,$B$11:$B$160,B39)&gt;1,B39="",C39="",COUNTIF('OBJETIVOS'!$A$11:$A$100,C39)=0,D39="",E39="",F39="",G39="",H39="",I39=""),"ERROR","CORRECTO"))</x:f>
      </x:c>
      <x:c r="O39" s="4"/>
      <x:c r="P39" s="4"/>
      <x:c r="Q39" s="4"/>
      <x:c r="R39" s="4"/>
      <x:c r="S39" s="4"/>
      <x:c r="T39" s="4"/>
      <x:c r="U39" s="4"/>
      <x:c r="V39" s="4"/>
    </x:row>
    <x:row r="40">
      <x:c r="A40" s="93"/>
      <x:c r="B40" s="29"/>
      <x:c r="C40" s="29"/>
      <x:c r="D40" s="29"/>
      <x:c r="E40" s="29"/>
      <x:c r="F40" s="29"/>
      <x:c r="G40" s="29"/>
      <x:c r="H40" s="29"/>
      <x:c r="I40" s="29"/>
      <x:c r="J40" s="65" t="str">
        <x:f>IF(A40="","",IF(G40="Menor es mejor",H40-I40,I40-H40))</x:f>
      </x:c>
      <x:c r="K40" s="73" t="str">
        <x:f>IF(A40="","",IF(OR(H40="",I40=""),"",IF(G40="Menor es mejor",IF(I40=0,1,MIN(2,H40/I40)),IF(H40=0,"",MIN(2,I40/H40)))))</x:f>
      </x:c>
      <x:c r="L40" s="65" t="str">
        <x:f>IF(A40="","",IF(OR(B40="",C40="",D40="",E40="",F40="",G40="",H40="",I40=""),"Falta",IF(K40&gt;=1,"Cumplido",IF(K40&gt;='CONFIGURACIÓN'!$D$14,"En riesgo","Bajo objetivo"))))</x:f>
      </x:c>
      <x:c r="M40" s="29"/>
      <x:c r="N40" s="65" t="str">
        <x:f>IF(A40="","",IF(OR(COUNTIFS($A$11:$A$160,A40,$B$11:$B$160,B40)&gt;1,B40="",C40="",COUNTIF('OBJETIVOS'!$A$11:$A$100,C40)=0,D40="",E40="",F40="",G40="",H40="",I40=""),"ERROR","CORRECTO"))</x:f>
      </x:c>
      <x:c r="O40" s="4"/>
      <x:c r="P40" s="4"/>
      <x:c r="Q40" s="4"/>
      <x:c r="R40" s="4"/>
      <x:c r="S40" s="4"/>
      <x:c r="T40" s="4"/>
      <x:c r="U40" s="4"/>
      <x:c r="V40" s="4"/>
    </x:row>
    <x:row r="41">
      <x:c r="A41" s="93"/>
      <x:c r="B41" s="29"/>
      <x:c r="C41" s="29"/>
      <x:c r="D41" s="29"/>
      <x:c r="E41" s="29"/>
      <x:c r="F41" s="29"/>
      <x:c r="G41" s="29"/>
      <x:c r="H41" s="29"/>
      <x:c r="I41" s="29"/>
      <x:c r="J41" s="65" t="str">
        <x:f>IF(A41="","",IF(G41="Menor es mejor",H41-I41,I41-H41))</x:f>
      </x:c>
      <x:c r="K41" s="73" t="str">
        <x:f>IF(A41="","",IF(OR(H41="",I41=""),"",IF(G41="Menor es mejor",IF(I41=0,1,MIN(2,H41/I41)),IF(H41=0,"",MIN(2,I41/H41)))))</x:f>
      </x:c>
      <x:c r="L41" s="65" t="str">
        <x:f>IF(A41="","",IF(OR(B41="",C41="",D41="",E41="",F41="",G41="",H41="",I41=""),"Falta",IF(K41&gt;=1,"Cumplido",IF(K41&gt;='CONFIGURACIÓN'!$D$14,"En riesgo","Bajo objetivo"))))</x:f>
      </x:c>
      <x:c r="M41" s="29"/>
      <x:c r="N41" s="65" t="str">
        <x:f>IF(A41="","",IF(OR(COUNTIFS($A$11:$A$160,A41,$B$11:$B$160,B41)&gt;1,B41="",C41="",COUNTIF('OBJETIVOS'!$A$11:$A$100,C41)=0,D41="",E41="",F41="",G41="",H41="",I41=""),"ERROR","CORRECTO"))</x:f>
      </x:c>
      <x:c r="O41" s="4"/>
      <x:c r="P41" s="4"/>
      <x:c r="Q41" s="4"/>
      <x:c r="R41" s="4"/>
      <x:c r="S41" s="4"/>
      <x:c r="T41" s="4"/>
      <x:c r="U41" s="4"/>
      <x:c r="V41" s="4"/>
    </x:row>
    <x:row r="42">
      <x:c r="A42" s="93"/>
      <x:c r="B42" s="29"/>
      <x:c r="C42" s="29"/>
      <x:c r="D42" s="29"/>
      <x:c r="E42" s="29"/>
      <x:c r="F42" s="29"/>
      <x:c r="G42" s="29"/>
      <x:c r="H42" s="29"/>
      <x:c r="I42" s="29"/>
      <x:c r="J42" s="65" t="str">
        <x:f>IF(A42="","",IF(G42="Menor es mejor",H42-I42,I42-H42))</x:f>
      </x:c>
      <x:c r="K42" s="73" t="str">
        <x:f>IF(A42="","",IF(OR(H42="",I42=""),"",IF(G42="Menor es mejor",IF(I42=0,1,MIN(2,H42/I42)),IF(H42=0,"",MIN(2,I42/H42)))))</x:f>
      </x:c>
      <x:c r="L42" s="65" t="str">
        <x:f>IF(A42="","",IF(OR(B42="",C42="",D42="",E42="",F42="",G42="",H42="",I42=""),"Falta",IF(K42&gt;=1,"Cumplido",IF(K42&gt;='CONFIGURACIÓN'!$D$14,"En riesgo","Bajo objetivo"))))</x:f>
      </x:c>
      <x:c r="M42" s="29"/>
      <x:c r="N42" s="65" t="str">
        <x:f>IF(A42="","",IF(OR(COUNTIFS($A$11:$A$160,A42,$B$11:$B$160,B42)&gt;1,B42="",C42="",COUNTIF('OBJETIVOS'!$A$11:$A$100,C42)=0,D42="",E42="",F42="",G42="",H42="",I42=""),"ERROR","CORRECTO"))</x:f>
      </x:c>
      <x:c r="O42" s="4"/>
      <x:c r="P42" s="4"/>
      <x:c r="Q42" s="4"/>
      <x:c r="R42" s="4"/>
      <x:c r="S42" s="4"/>
      <x:c r="T42" s="4"/>
      <x:c r="U42" s="4"/>
      <x:c r="V42" s="4"/>
    </x:row>
    <x:row r="43">
      <x:c r="A43" s="93"/>
      <x:c r="B43" s="29"/>
      <x:c r="C43" s="29"/>
      <x:c r="D43" s="29"/>
      <x:c r="E43" s="29"/>
      <x:c r="F43" s="29"/>
      <x:c r="G43" s="29"/>
      <x:c r="H43" s="29"/>
      <x:c r="I43" s="29"/>
      <x:c r="J43" s="65" t="str">
        <x:f>IF(A43="","",IF(G43="Menor es mejor",H43-I43,I43-H43))</x:f>
      </x:c>
      <x:c r="K43" s="73" t="str">
        <x:f>IF(A43="","",IF(OR(H43="",I43=""),"",IF(G43="Menor es mejor",IF(I43=0,1,MIN(2,H43/I43)),IF(H43=0,"",MIN(2,I43/H43)))))</x:f>
      </x:c>
      <x:c r="L43" s="65" t="str">
        <x:f>IF(A43="","",IF(OR(B43="",C43="",D43="",E43="",F43="",G43="",H43="",I43=""),"Falta",IF(K43&gt;=1,"Cumplido",IF(K43&gt;='CONFIGURACIÓN'!$D$14,"En riesgo","Bajo objetivo"))))</x:f>
      </x:c>
      <x:c r="M43" s="29"/>
      <x:c r="N43" s="65" t="str">
        <x:f>IF(A43="","",IF(OR(COUNTIFS($A$11:$A$160,A43,$B$11:$B$160,B43)&gt;1,B43="",C43="",COUNTIF('OBJETIVOS'!$A$11:$A$100,C43)=0,D43="",E43="",F43="",G43="",H43="",I43=""),"ERROR","CORRECTO"))</x:f>
      </x:c>
      <x:c r="O43" s="4"/>
      <x:c r="P43" s="4"/>
      <x:c r="Q43" s="4"/>
      <x:c r="R43" s="4"/>
      <x:c r="S43" s="4"/>
      <x:c r="T43" s="4"/>
      <x:c r="U43" s="4"/>
      <x:c r="V43" s="4"/>
    </x:row>
    <x:row r="44">
      <x:c r="A44" s="93"/>
      <x:c r="B44" s="29"/>
      <x:c r="C44" s="29"/>
      <x:c r="D44" s="29"/>
      <x:c r="E44" s="29"/>
      <x:c r="F44" s="29"/>
      <x:c r="G44" s="29"/>
      <x:c r="H44" s="29"/>
      <x:c r="I44" s="29"/>
      <x:c r="J44" s="65" t="str">
        <x:f>IF(A44="","",IF(G44="Menor es mejor",H44-I44,I44-H44))</x:f>
      </x:c>
      <x:c r="K44" s="73" t="str">
        <x:f>IF(A44="","",IF(OR(H44="",I44=""),"",IF(G44="Menor es mejor",IF(I44=0,1,MIN(2,H44/I44)),IF(H44=0,"",MIN(2,I44/H44)))))</x:f>
      </x:c>
      <x:c r="L44" s="65" t="str">
        <x:f>IF(A44="","",IF(OR(B44="",C44="",D44="",E44="",F44="",G44="",H44="",I44=""),"Falta",IF(K44&gt;=1,"Cumplido",IF(K44&gt;='CONFIGURACIÓN'!$D$14,"En riesgo","Bajo objetivo"))))</x:f>
      </x:c>
      <x:c r="M44" s="29"/>
      <x:c r="N44" s="65" t="str">
        <x:f>IF(A44="","",IF(OR(COUNTIFS($A$11:$A$160,A44,$B$11:$B$160,B44)&gt;1,B44="",C44="",COUNTIF('OBJETIVOS'!$A$11:$A$100,C44)=0,D44="",E44="",F44="",G44="",H44="",I44=""),"ERROR","CORRECTO"))</x:f>
      </x:c>
      <x:c r="O44" s="4"/>
      <x:c r="P44" s="4"/>
      <x:c r="Q44" s="4"/>
      <x:c r="R44" s="4"/>
      <x:c r="S44" s="4"/>
      <x:c r="T44" s="4"/>
      <x:c r="U44" s="4"/>
      <x:c r="V44" s="4"/>
    </x:row>
    <x:row r="45">
      <x:c r="A45" s="93"/>
      <x:c r="B45" s="29"/>
      <x:c r="C45" s="29"/>
      <x:c r="D45" s="29"/>
      <x:c r="E45" s="29"/>
      <x:c r="F45" s="29"/>
      <x:c r="G45" s="29"/>
      <x:c r="H45" s="29"/>
      <x:c r="I45" s="29"/>
      <x:c r="J45" s="65" t="str">
        <x:f>IF(A45="","",IF(G45="Menor es mejor",H45-I45,I45-H45))</x:f>
      </x:c>
      <x:c r="K45" s="73" t="str">
        <x:f>IF(A45="","",IF(OR(H45="",I45=""),"",IF(G45="Menor es mejor",IF(I45=0,1,MIN(2,H45/I45)),IF(H45=0,"",MIN(2,I45/H45)))))</x:f>
      </x:c>
      <x:c r="L45" s="65" t="str">
        <x:f>IF(A45="","",IF(OR(B45="",C45="",D45="",E45="",F45="",G45="",H45="",I45=""),"Falta",IF(K45&gt;=1,"Cumplido",IF(K45&gt;='CONFIGURACIÓN'!$D$14,"En riesgo","Bajo objetivo"))))</x:f>
      </x:c>
      <x:c r="M45" s="29"/>
      <x:c r="N45" s="65" t="str">
        <x:f>IF(A45="","",IF(OR(COUNTIFS($A$11:$A$160,A45,$B$11:$B$160,B45)&gt;1,B45="",C45="",COUNTIF('OBJETIVOS'!$A$11:$A$100,C45)=0,D45="",E45="",F45="",G45="",H45="",I45=""),"ERROR","CORRECTO"))</x:f>
      </x:c>
      <x:c r="O45" s="4"/>
      <x:c r="P45" s="4"/>
      <x:c r="Q45" s="4"/>
      <x:c r="R45" s="4"/>
      <x:c r="S45" s="4"/>
      <x:c r="T45" s="4"/>
      <x:c r="U45" s="4"/>
      <x:c r="V45" s="4"/>
    </x:row>
    <x:row r="46">
      <x:c r="A46" s="93"/>
      <x:c r="B46" s="29"/>
      <x:c r="C46" s="29"/>
      <x:c r="D46" s="29"/>
      <x:c r="E46" s="29"/>
      <x:c r="F46" s="29"/>
      <x:c r="G46" s="29"/>
      <x:c r="H46" s="29"/>
      <x:c r="I46" s="29"/>
      <x:c r="J46" s="65" t="str">
        <x:f>IF(A46="","",IF(G46="Menor es mejor",H46-I46,I46-H46))</x:f>
      </x:c>
      <x:c r="K46" s="73" t="str">
        <x:f>IF(A46="","",IF(OR(H46="",I46=""),"",IF(G46="Menor es mejor",IF(I46=0,1,MIN(2,H46/I46)),IF(H46=0,"",MIN(2,I46/H46)))))</x:f>
      </x:c>
      <x:c r="L46" s="65" t="str">
        <x:f>IF(A46="","",IF(OR(B46="",C46="",D46="",E46="",F46="",G46="",H46="",I46=""),"Falta",IF(K46&gt;=1,"Cumplido",IF(K46&gt;='CONFIGURACIÓN'!$D$14,"En riesgo","Bajo objetivo"))))</x:f>
      </x:c>
      <x:c r="M46" s="29"/>
      <x:c r="N46" s="65" t="str">
        <x:f>IF(A46="","",IF(OR(COUNTIFS($A$11:$A$160,A46,$B$11:$B$160,B46)&gt;1,B46="",C46="",COUNTIF('OBJETIVOS'!$A$11:$A$100,C46)=0,D46="",E46="",F46="",G46="",H46="",I46=""),"ERROR","CORRECTO"))</x:f>
      </x:c>
      <x:c r="O46" s="4"/>
      <x:c r="P46" s="4"/>
      <x:c r="Q46" s="4"/>
      <x:c r="R46" s="4"/>
      <x:c r="S46" s="4"/>
      <x:c r="T46" s="4"/>
      <x:c r="U46" s="4"/>
      <x:c r="V46" s="4"/>
    </x:row>
    <x:row r="47">
      <x:c r="A47" s="93"/>
      <x:c r="B47" s="29"/>
      <x:c r="C47" s="29"/>
      <x:c r="D47" s="29"/>
      <x:c r="E47" s="29"/>
      <x:c r="F47" s="29"/>
      <x:c r="G47" s="29"/>
      <x:c r="H47" s="29"/>
      <x:c r="I47" s="29"/>
      <x:c r="J47" s="65" t="str">
        <x:f>IF(A47="","",IF(G47="Menor es mejor",H47-I47,I47-H47))</x:f>
      </x:c>
      <x:c r="K47" s="73" t="str">
        <x:f>IF(A47="","",IF(OR(H47="",I47=""),"",IF(G47="Menor es mejor",IF(I47=0,1,MIN(2,H47/I47)),IF(H47=0,"",MIN(2,I47/H47)))))</x:f>
      </x:c>
      <x:c r="L47" s="65" t="str">
        <x:f>IF(A47="","",IF(OR(B47="",C47="",D47="",E47="",F47="",G47="",H47="",I47=""),"Falta",IF(K47&gt;=1,"Cumplido",IF(K47&gt;='CONFIGURACIÓN'!$D$14,"En riesgo","Bajo objetivo"))))</x:f>
      </x:c>
      <x:c r="M47" s="29"/>
      <x:c r="N47" s="65" t="str">
        <x:f>IF(A47="","",IF(OR(COUNTIFS($A$11:$A$160,A47,$B$11:$B$160,B47)&gt;1,B47="",C47="",COUNTIF('OBJETIVOS'!$A$11:$A$100,C47)=0,D47="",E47="",F47="",G47="",H47="",I47=""),"ERROR","CORRECTO"))</x:f>
      </x:c>
      <x:c r="O47" s="4"/>
      <x:c r="P47" s="4"/>
      <x:c r="Q47" s="4"/>
      <x:c r="R47" s="4"/>
      <x:c r="S47" s="4"/>
      <x:c r="T47" s="4"/>
      <x:c r="U47" s="4"/>
      <x:c r="V47" s="4"/>
    </x:row>
    <x:row r="48">
      <x:c r="A48" s="93"/>
      <x:c r="B48" s="29"/>
      <x:c r="C48" s="29"/>
      <x:c r="D48" s="29"/>
      <x:c r="E48" s="29"/>
      <x:c r="F48" s="29"/>
      <x:c r="G48" s="29"/>
      <x:c r="H48" s="29"/>
      <x:c r="I48" s="29"/>
      <x:c r="J48" s="65" t="str">
        <x:f>IF(A48="","",IF(G48="Menor es mejor",H48-I48,I48-H48))</x:f>
      </x:c>
      <x:c r="K48" s="73" t="str">
        <x:f>IF(A48="","",IF(OR(H48="",I48=""),"",IF(G48="Menor es mejor",IF(I48=0,1,MIN(2,H48/I48)),IF(H48=0,"",MIN(2,I48/H48)))))</x:f>
      </x:c>
      <x:c r="L48" s="65" t="str">
        <x:f>IF(A48="","",IF(OR(B48="",C48="",D48="",E48="",F48="",G48="",H48="",I48=""),"Falta",IF(K48&gt;=1,"Cumplido",IF(K48&gt;='CONFIGURACIÓN'!$D$14,"En riesgo","Bajo objetivo"))))</x:f>
      </x:c>
      <x:c r="M48" s="29"/>
      <x:c r="N48" s="65" t="str">
        <x:f>IF(A48="","",IF(OR(COUNTIFS($A$11:$A$160,A48,$B$11:$B$160,B48)&gt;1,B48="",C48="",COUNTIF('OBJETIVOS'!$A$11:$A$100,C48)=0,D48="",E48="",F48="",G48="",H48="",I48=""),"ERROR","CORRECTO"))</x:f>
      </x:c>
      <x:c r="O48" s="4"/>
      <x:c r="P48" s="4"/>
      <x:c r="Q48" s="4"/>
      <x:c r="R48" s="4"/>
      <x:c r="S48" s="4"/>
      <x:c r="T48" s="4"/>
      <x:c r="U48" s="4"/>
      <x:c r="V48" s="4"/>
    </x:row>
    <x:row r="49">
      <x:c r="A49" s="93"/>
      <x:c r="B49" s="29"/>
      <x:c r="C49" s="29"/>
      <x:c r="D49" s="29"/>
      <x:c r="E49" s="29"/>
      <x:c r="F49" s="29"/>
      <x:c r="G49" s="29"/>
      <x:c r="H49" s="29"/>
      <x:c r="I49" s="29"/>
      <x:c r="J49" s="65" t="str">
        <x:f>IF(A49="","",IF(G49="Menor es mejor",H49-I49,I49-H49))</x:f>
      </x:c>
      <x:c r="K49" s="73" t="str">
        <x:f>IF(A49="","",IF(OR(H49="",I49=""),"",IF(G49="Menor es mejor",IF(I49=0,1,MIN(2,H49/I49)),IF(H49=0,"",MIN(2,I49/H49)))))</x:f>
      </x:c>
      <x:c r="L49" s="65" t="str">
        <x:f>IF(A49="","",IF(OR(B49="",C49="",D49="",E49="",F49="",G49="",H49="",I49=""),"Falta",IF(K49&gt;=1,"Cumplido",IF(K49&gt;='CONFIGURACIÓN'!$D$14,"En riesgo","Bajo objetivo"))))</x:f>
      </x:c>
      <x:c r="M49" s="29"/>
      <x:c r="N49" s="65" t="str">
        <x:f>IF(A49="","",IF(OR(COUNTIFS($A$11:$A$160,A49,$B$11:$B$160,B49)&gt;1,B49="",C49="",COUNTIF('OBJETIVOS'!$A$11:$A$100,C49)=0,D49="",E49="",F49="",G49="",H49="",I49=""),"ERROR","CORRECTO"))</x:f>
      </x:c>
      <x:c r="O49" s="4"/>
      <x:c r="P49" s="4"/>
      <x:c r="Q49" s="4"/>
      <x:c r="R49" s="4"/>
      <x:c r="S49" s="4"/>
      <x:c r="T49" s="4"/>
      <x:c r="U49" s="4"/>
      <x:c r="V49" s="4"/>
    </x:row>
    <x:row r="50">
      <x:c r="A50" s="93"/>
      <x:c r="B50" s="29"/>
      <x:c r="C50" s="29"/>
      <x:c r="D50" s="29"/>
      <x:c r="E50" s="29"/>
      <x:c r="F50" s="29"/>
      <x:c r="G50" s="29"/>
      <x:c r="H50" s="29"/>
      <x:c r="I50" s="29"/>
      <x:c r="J50" s="65" t="str">
        <x:f>IF(A50="","",IF(G50="Menor es mejor",H50-I50,I50-H50))</x:f>
      </x:c>
      <x:c r="K50" s="73" t="str">
        <x:f>IF(A50="","",IF(OR(H50="",I50=""),"",IF(G50="Menor es mejor",IF(I50=0,1,MIN(2,H50/I50)),IF(H50=0,"",MIN(2,I50/H50)))))</x:f>
      </x:c>
      <x:c r="L50" s="65" t="str">
        <x:f>IF(A50="","",IF(OR(B50="",C50="",D50="",E50="",F50="",G50="",H50="",I50=""),"Falta",IF(K50&gt;=1,"Cumplido",IF(K50&gt;='CONFIGURACIÓN'!$D$14,"En riesgo","Bajo objetivo"))))</x:f>
      </x:c>
      <x:c r="M50" s="29"/>
      <x:c r="N50" s="65" t="str">
        <x:f>IF(A50="","",IF(OR(COUNTIFS($A$11:$A$160,A50,$B$11:$B$160,B50)&gt;1,B50="",C50="",COUNTIF('OBJETIVOS'!$A$11:$A$100,C50)=0,D50="",E50="",F50="",G50="",H50="",I50=""),"ERROR","CORRECTO"))</x:f>
      </x:c>
      <x:c r="O50" s="4"/>
      <x:c r="P50" s="4"/>
      <x:c r="Q50" s="4"/>
      <x:c r="R50" s="4"/>
      <x:c r="S50" s="4"/>
      <x:c r="T50" s="4"/>
      <x:c r="U50" s="4"/>
      <x:c r="V50" s="4"/>
    </x:row>
    <x:row r="51">
      <x:c r="A51" s="93"/>
      <x:c r="B51" s="29"/>
      <x:c r="C51" s="29"/>
      <x:c r="D51" s="29"/>
      <x:c r="E51" s="29"/>
      <x:c r="F51" s="29"/>
      <x:c r="G51" s="29"/>
      <x:c r="H51" s="29"/>
      <x:c r="I51" s="29"/>
      <x:c r="J51" s="65" t="str">
        <x:f>IF(A51="","",IF(G51="Menor es mejor",H51-I51,I51-H51))</x:f>
      </x:c>
      <x:c r="K51" s="73" t="str">
        <x:f>IF(A51="","",IF(OR(H51="",I51=""),"",IF(G51="Menor es mejor",IF(I51=0,1,MIN(2,H51/I51)),IF(H51=0,"",MIN(2,I51/H51)))))</x:f>
      </x:c>
      <x:c r="L51" s="65" t="str">
        <x:f>IF(A51="","",IF(OR(B51="",C51="",D51="",E51="",F51="",G51="",H51="",I51=""),"Falta",IF(K51&gt;=1,"Cumplido",IF(K51&gt;='CONFIGURACIÓN'!$D$14,"En riesgo","Bajo objetivo"))))</x:f>
      </x:c>
      <x:c r="M51" s="29"/>
      <x:c r="N51" s="65" t="str">
        <x:f>IF(A51="","",IF(OR(COUNTIFS($A$11:$A$160,A51,$B$11:$B$160,B51)&gt;1,B51="",C51="",COUNTIF('OBJETIVOS'!$A$11:$A$100,C51)=0,D51="",E51="",F51="",G51="",H51="",I51=""),"ERROR","CORRECTO"))</x:f>
      </x:c>
      <x:c r="O51" s="4"/>
      <x:c r="P51" s="4"/>
      <x:c r="Q51" s="4"/>
      <x:c r="R51" s="4"/>
      <x:c r="S51" s="4"/>
      <x:c r="T51" s="4"/>
      <x:c r="U51" s="4"/>
      <x:c r="V51" s="4"/>
    </x:row>
    <x:row r="52">
      <x:c r="A52" s="93"/>
      <x:c r="B52" s="29"/>
      <x:c r="C52" s="29"/>
      <x:c r="D52" s="29"/>
      <x:c r="E52" s="29"/>
      <x:c r="F52" s="29"/>
      <x:c r="G52" s="29"/>
      <x:c r="H52" s="29"/>
      <x:c r="I52" s="29"/>
      <x:c r="J52" s="65" t="str">
        <x:f>IF(A52="","",IF(G52="Menor es mejor",H52-I52,I52-H52))</x:f>
      </x:c>
      <x:c r="K52" s="73" t="str">
        <x:f>IF(A52="","",IF(OR(H52="",I52=""),"",IF(G52="Menor es mejor",IF(I52=0,1,MIN(2,H52/I52)),IF(H52=0,"",MIN(2,I52/H52)))))</x:f>
      </x:c>
      <x:c r="L52" s="65" t="str">
        <x:f>IF(A52="","",IF(OR(B52="",C52="",D52="",E52="",F52="",G52="",H52="",I52=""),"Falta",IF(K52&gt;=1,"Cumplido",IF(K52&gt;='CONFIGURACIÓN'!$D$14,"En riesgo","Bajo objetivo"))))</x:f>
      </x:c>
      <x:c r="M52" s="29"/>
      <x:c r="N52" s="65" t="str">
        <x:f>IF(A52="","",IF(OR(COUNTIFS($A$11:$A$160,A52,$B$11:$B$160,B52)&gt;1,B52="",C52="",COUNTIF('OBJETIVOS'!$A$11:$A$100,C52)=0,D52="",E52="",F52="",G52="",H52="",I52=""),"ERROR","CORRECTO"))</x:f>
      </x:c>
      <x:c r="O52" s="4"/>
      <x:c r="P52" s="4"/>
      <x:c r="Q52" s="4"/>
      <x:c r="R52" s="4"/>
      <x:c r="S52" s="4"/>
      <x:c r="T52" s="4"/>
      <x:c r="U52" s="4"/>
      <x:c r="V52" s="4"/>
    </x:row>
    <x:row r="53">
      <x:c r="A53" s="93"/>
      <x:c r="B53" s="29"/>
      <x:c r="C53" s="29"/>
      <x:c r="D53" s="29"/>
      <x:c r="E53" s="29"/>
      <x:c r="F53" s="29"/>
      <x:c r="G53" s="29"/>
      <x:c r="H53" s="29"/>
      <x:c r="I53" s="29"/>
      <x:c r="J53" s="65" t="str">
        <x:f>IF(A53="","",IF(G53="Menor es mejor",H53-I53,I53-H53))</x:f>
      </x:c>
      <x:c r="K53" s="73" t="str">
        <x:f>IF(A53="","",IF(OR(H53="",I53=""),"",IF(G53="Menor es mejor",IF(I53=0,1,MIN(2,H53/I53)),IF(H53=0,"",MIN(2,I53/H53)))))</x:f>
      </x:c>
      <x:c r="L53" s="65" t="str">
        <x:f>IF(A53="","",IF(OR(B53="",C53="",D53="",E53="",F53="",G53="",H53="",I53=""),"Falta",IF(K53&gt;=1,"Cumplido",IF(K53&gt;='CONFIGURACIÓN'!$D$14,"En riesgo","Bajo objetivo"))))</x:f>
      </x:c>
      <x:c r="M53" s="29"/>
      <x:c r="N53" s="65" t="str">
        <x:f>IF(A53="","",IF(OR(COUNTIFS($A$11:$A$160,A53,$B$11:$B$160,B53)&gt;1,B53="",C53="",COUNTIF('OBJETIVOS'!$A$11:$A$100,C53)=0,D53="",E53="",F53="",G53="",H53="",I53=""),"ERROR","CORRECTO"))</x:f>
      </x:c>
      <x:c r="O53" s="4"/>
      <x:c r="P53" s="4"/>
      <x:c r="Q53" s="4"/>
      <x:c r="R53" s="4"/>
      <x:c r="S53" s="4"/>
      <x:c r="T53" s="4"/>
      <x:c r="U53" s="4"/>
      <x:c r="V53" s="4"/>
    </x:row>
    <x:row r="54">
      <x:c r="A54" s="93"/>
      <x:c r="B54" s="29"/>
      <x:c r="C54" s="29"/>
      <x:c r="D54" s="29"/>
      <x:c r="E54" s="29"/>
      <x:c r="F54" s="29"/>
      <x:c r="G54" s="29"/>
      <x:c r="H54" s="29"/>
      <x:c r="I54" s="29"/>
      <x:c r="J54" s="65" t="str">
        <x:f>IF(A54="","",IF(G54="Menor es mejor",H54-I54,I54-H54))</x:f>
      </x:c>
      <x:c r="K54" s="73" t="str">
        <x:f>IF(A54="","",IF(OR(H54="",I54=""),"",IF(G54="Menor es mejor",IF(I54=0,1,MIN(2,H54/I54)),IF(H54=0,"",MIN(2,I54/H54)))))</x:f>
      </x:c>
      <x:c r="L54" s="65" t="str">
        <x:f>IF(A54="","",IF(OR(B54="",C54="",D54="",E54="",F54="",G54="",H54="",I54=""),"Falta",IF(K54&gt;=1,"Cumplido",IF(K54&gt;='CONFIGURACIÓN'!$D$14,"En riesgo","Bajo objetivo"))))</x:f>
      </x:c>
      <x:c r="M54" s="29"/>
      <x:c r="N54" s="65" t="str">
        <x:f>IF(A54="","",IF(OR(COUNTIFS($A$11:$A$160,A54,$B$11:$B$160,B54)&gt;1,B54="",C54="",COUNTIF('OBJETIVOS'!$A$11:$A$100,C54)=0,D54="",E54="",F54="",G54="",H54="",I54=""),"ERROR","CORRECTO"))</x:f>
      </x:c>
      <x:c r="O54" s="4"/>
      <x:c r="P54" s="4"/>
      <x:c r="Q54" s="4"/>
      <x:c r="R54" s="4"/>
      <x:c r="S54" s="4"/>
      <x:c r="T54" s="4"/>
      <x:c r="U54" s="4"/>
      <x:c r="V54" s="4"/>
    </x:row>
    <x:row r="55">
      <x:c r="A55" s="93"/>
      <x:c r="B55" s="29"/>
      <x:c r="C55" s="29"/>
      <x:c r="D55" s="29"/>
      <x:c r="E55" s="29"/>
      <x:c r="F55" s="29"/>
      <x:c r="G55" s="29"/>
      <x:c r="H55" s="29"/>
      <x:c r="I55" s="29"/>
      <x:c r="J55" s="65" t="str">
        <x:f>IF(A55="","",IF(G55="Menor es mejor",H55-I55,I55-H55))</x:f>
      </x:c>
      <x:c r="K55" s="73" t="str">
        <x:f>IF(A55="","",IF(OR(H55="",I55=""),"",IF(G55="Menor es mejor",IF(I55=0,1,MIN(2,H55/I55)),IF(H55=0,"",MIN(2,I55/H55)))))</x:f>
      </x:c>
      <x:c r="L55" s="65" t="str">
        <x:f>IF(A55="","",IF(OR(B55="",C55="",D55="",E55="",F55="",G55="",H55="",I55=""),"Falta",IF(K55&gt;=1,"Cumplido",IF(K55&gt;='CONFIGURACIÓN'!$D$14,"En riesgo","Bajo objetivo"))))</x:f>
      </x:c>
      <x:c r="M55" s="29"/>
      <x:c r="N55" s="65" t="str">
        <x:f>IF(A55="","",IF(OR(COUNTIFS($A$11:$A$160,A55,$B$11:$B$160,B55)&gt;1,B55="",C55="",COUNTIF('OBJETIVOS'!$A$11:$A$100,C55)=0,D55="",E55="",F55="",G55="",H55="",I55=""),"ERROR","CORRECTO"))</x:f>
      </x:c>
      <x:c r="O55" s="4"/>
      <x:c r="P55" s="4"/>
      <x:c r="Q55" s="4"/>
      <x:c r="R55" s="4"/>
      <x:c r="S55" s="4"/>
      <x:c r="T55" s="4"/>
      <x:c r="U55" s="4"/>
      <x:c r="V55" s="4"/>
    </x:row>
    <x:row r="56">
      <x:c r="A56" s="93"/>
      <x:c r="B56" s="29"/>
      <x:c r="C56" s="29"/>
      <x:c r="D56" s="29"/>
      <x:c r="E56" s="29"/>
      <x:c r="F56" s="29"/>
      <x:c r="G56" s="29"/>
      <x:c r="H56" s="29"/>
      <x:c r="I56" s="29"/>
      <x:c r="J56" s="65" t="str">
        <x:f>IF(A56="","",IF(G56="Menor es mejor",H56-I56,I56-H56))</x:f>
      </x:c>
      <x:c r="K56" s="73" t="str">
        <x:f>IF(A56="","",IF(OR(H56="",I56=""),"",IF(G56="Menor es mejor",IF(I56=0,1,MIN(2,H56/I56)),IF(H56=0,"",MIN(2,I56/H56)))))</x:f>
      </x:c>
      <x:c r="L56" s="65" t="str">
        <x:f>IF(A56="","",IF(OR(B56="",C56="",D56="",E56="",F56="",G56="",H56="",I56=""),"Falta",IF(K56&gt;=1,"Cumplido",IF(K56&gt;='CONFIGURACIÓN'!$D$14,"En riesgo","Bajo objetivo"))))</x:f>
      </x:c>
      <x:c r="M56" s="29"/>
      <x:c r="N56" s="65" t="str">
        <x:f>IF(A56="","",IF(OR(COUNTIFS($A$11:$A$160,A56,$B$11:$B$160,B56)&gt;1,B56="",C56="",COUNTIF('OBJETIVOS'!$A$11:$A$100,C56)=0,D56="",E56="",F56="",G56="",H56="",I56=""),"ERROR","CORRECTO"))</x:f>
      </x:c>
      <x:c r="O56" s="4"/>
      <x:c r="P56" s="4"/>
      <x:c r="Q56" s="4"/>
      <x:c r="R56" s="4"/>
      <x:c r="S56" s="4"/>
      <x:c r="T56" s="4"/>
      <x:c r="U56" s="4"/>
      <x:c r="V56" s="4"/>
    </x:row>
    <x:row r="57">
      <x:c r="A57" s="93"/>
      <x:c r="B57" s="29"/>
      <x:c r="C57" s="29"/>
      <x:c r="D57" s="29"/>
      <x:c r="E57" s="29"/>
      <x:c r="F57" s="29"/>
      <x:c r="G57" s="29"/>
      <x:c r="H57" s="29"/>
      <x:c r="I57" s="29"/>
      <x:c r="J57" s="65" t="str">
        <x:f>IF(A57="","",IF(G57="Menor es mejor",H57-I57,I57-H57))</x:f>
      </x:c>
      <x:c r="K57" s="73" t="str">
        <x:f>IF(A57="","",IF(OR(H57="",I57=""),"",IF(G57="Menor es mejor",IF(I57=0,1,MIN(2,H57/I57)),IF(H57=0,"",MIN(2,I57/H57)))))</x:f>
      </x:c>
      <x:c r="L57" s="65" t="str">
        <x:f>IF(A57="","",IF(OR(B57="",C57="",D57="",E57="",F57="",G57="",H57="",I57=""),"Falta",IF(K57&gt;=1,"Cumplido",IF(K57&gt;='CONFIGURACIÓN'!$D$14,"En riesgo","Bajo objetivo"))))</x:f>
      </x:c>
      <x:c r="M57" s="29"/>
      <x:c r="N57" s="65" t="str">
        <x:f>IF(A57="","",IF(OR(COUNTIFS($A$11:$A$160,A57,$B$11:$B$160,B57)&gt;1,B57="",C57="",COUNTIF('OBJETIVOS'!$A$11:$A$100,C57)=0,D57="",E57="",F57="",G57="",H57="",I57=""),"ERROR","CORRECTO"))</x:f>
      </x:c>
      <x:c r="O57" s="4"/>
      <x:c r="P57" s="4"/>
      <x:c r="Q57" s="4"/>
      <x:c r="R57" s="4"/>
      <x:c r="S57" s="4"/>
      <x:c r="T57" s="4"/>
      <x:c r="U57" s="4"/>
      <x:c r="V57" s="4"/>
    </x:row>
    <x:row r="58">
      <x:c r="A58" s="93"/>
      <x:c r="B58" s="29"/>
      <x:c r="C58" s="29"/>
      <x:c r="D58" s="29"/>
      <x:c r="E58" s="29"/>
      <x:c r="F58" s="29"/>
      <x:c r="G58" s="29"/>
      <x:c r="H58" s="29"/>
      <x:c r="I58" s="29"/>
      <x:c r="J58" s="65" t="str">
        <x:f>IF(A58="","",IF(G58="Menor es mejor",H58-I58,I58-H58))</x:f>
      </x:c>
      <x:c r="K58" s="73" t="str">
        <x:f>IF(A58="","",IF(OR(H58="",I58=""),"",IF(G58="Menor es mejor",IF(I58=0,1,MIN(2,H58/I58)),IF(H58=0,"",MIN(2,I58/H58)))))</x:f>
      </x:c>
      <x:c r="L58" s="65" t="str">
        <x:f>IF(A58="","",IF(OR(B58="",C58="",D58="",E58="",F58="",G58="",H58="",I58=""),"Falta",IF(K58&gt;=1,"Cumplido",IF(K58&gt;='CONFIGURACIÓN'!$D$14,"En riesgo","Bajo objetivo"))))</x:f>
      </x:c>
      <x:c r="M58" s="29"/>
      <x:c r="N58" s="65" t="str">
        <x:f>IF(A58="","",IF(OR(COUNTIFS($A$11:$A$160,A58,$B$11:$B$160,B58)&gt;1,B58="",C58="",COUNTIF('OBJETIVOS'!$A$11:$A$100,C58)=0,D58="",E58="",F58="",G58="",H58="",I58=""),"ERROR","CORRECTO"))</x:f>
      </x:c>
      <x:c r="O58" s="4"/>
      <x:c r="P58" s="4"/>
      <x:c r="Q58" s="4"/>
      <x:c r="R58" s="4"/>
      <x:c r="S58" s="4"/>
      <x:c r="T58" s="4"/>
      <x:c r="U58" s="4"/>
      <x:c r="V58" s="4"/>
    </x:row>
    <x:row r="59">
      <x:c r="A59" s="93"/>
      <x:c r="B59" s="29"/>
      <x:c r="C59" s="29"/>
      <x:c r="D59" s="29"/>
      <x:c r="E59" s="29"/>
      <x:c r="F59" s="29"/>
      <x:c r="G59" s="29"/>
      <x:c r="H59" s="29"/>
      <x:c r="I59" s="29"/>
      <x:c r="J59" s="65" t="str">
        <x:f>IF(A59="","",IF(G59="Menor es mejor",H59-I59,I59-H59))</x:f>
      </x:c>
      <x:c r="K59" s="73" t="str">
        <x:f>IF(A59="","",IF(OR(H59="",I59=""),"",IF(G59="Menor es mejor",IF(I59=0,1,MIN(2,H59/I59)),IF(H59=0,"",MIN(2,I59/H59)))))</x:f>
      </x:c>
      <x:c r="L59" s="65" t="str">
        <x:f>IF(A59="","",IF(OR(B59="",C59="",D59="",E59="",F59="",G59="",H59="",I59=""),"Falta",IF(K59&gt;=1,"Cumplido",IF(K59&gt;='CONFIGURACIÓN'!$D$14,"En riesgo","Bajo objetivo"))))</x:f>
      </x:c>
      <x:c r="M59" s="29"/>
      <x:c r="N59" s="65" t="str">
        <x:f>IF(A59="","",IF(OR(COUNTIFS($A$11:$A$160,A59,$B$11:$B$160,B59)&gt;1,B59="",C59="",COUNTIF('OBJETIVOS'!$A$11:$A$100,C59)=0,D59="",E59="",F59="",G59="",H59="",I59=""),"ERROR","CORRECTO"))</x:f>
      </x:c>
      <x:c r="O59" s="4"/>
      <x:c r="P59" s="4"/>
      <x:c r="Q59" s="4"/>
      <x:c r="R59" s="4"/>
      <x:c r="S59" s="4"/>
      <x:c r="T59" s="4"/>
      <x:c r="U59" s="4"/>
      <x:c r="V59" s="4"/>
    </x:row>
    <x:row r="60">
      <x:c r="A60" s="93"/>
      <x:c r="B60" s="29"/>
      <x:c r="C60" s="29"/>
      <x:c r="D60" s="29"/>
      <x:c r="E60" s="29"/>
      <x:c r="F60" s="29"/>
      <x:c r="G60" s="29"/>
      <x:c r="H60" s="29"/>
      <x:c r="I60" s="29"/>
      <x:c r="J60" s="65" t="str">
        <x:f>IF(A60="","",IF(G60="Menor es mejor",H60-I60,I60-H60))</x:f>
      </x:c>
      <x:c r="K60" s="73" t="str">
        <x:f>IF(A60="","",IF(OR(H60="",I60=""),"",IF(G60="Menor es mejor",IF(I60=0,1,MIN(2,H60/I60)),IF(H60=0,"",MIN(2,I60/H60)))))</x:f>
      </x:c>
      <x:c r="L60" s="65" t="str">
        <x:f>IF(A60="","",IF(OR(B60="",C60="",D60="",E60="",F60="",G60="",H60="",I60=""),"Falta",IF(K60&gt;=1,"Cumplido",IF(K60&gt;='CONFIGURACIÓN'!$D$14,"En riesgo","Bajo objetivo"))))</x:f>
      </x:c>
      <x:c r="M60" s="29"/>
      <x:c r="N60" s="65" t="str">
        <x:f>IF(A60="","",IF(OR(COUNTIFS($A$11:$A$160,A60,$B$11:$B$160,B60)&gt;1,B60="",C60="",COUNTIF('OBJETIVOS'!$A$11:$A$100,C60)=0,D60="",E60="",F60="",G60="",H60="",I60=""),"ERROR","CORRECTO"))</x:f>
      </x:c>
      <x:c r="O60" s="4"/>
      <x:c r="P60" s="4"/>
      <x:c r="Q60" s="4"/>
      <x:c r="R60" s="4"/>
      <x:c r="S60" s="4"/>
      <x:c r="T60" s="4"/>
      <x:c r="U60" s="4"/>
      <x:c r="V60" s="4"/>
    </x:row>
    <x:row r="61">
      <x:c r="A61" s="93"/>
      <x:c r="B61" s="29"/>
      <x:c r="C61" s="29"/>
      <x:c r="D61" s="29"/>
      <x:c r="E61" s="29"/>
      <x:c r="F61" s="29"/>
      <x:c r="G61" s="29"/>
      <x:c r="H61" s="29"/>
      <x:c r="I61" s="29"/>
      <x:c r="J61" s="65" t="str">
        <x:f>IF(A61="","",IF(G61="Menor es mejor",H61-I61,I61-H61))</x:f>
      </x:c>
      <x:c r="K61" s="73" t="str">
        <x:f>IF(A61="","",IF(OR(H61="",I61=""),"",IF(G61="Menor es mejor",IF(I61=0,1,MIN(2,H61/I61)),IF(H61=0,"",MIN(2,I61/H61)))))</x:f>
      </x:c>
      <x:c r="L61" s="65" t="str">
        <x:f>IF(A61="","",IF(OR(B61="",C61="",D61="",E61="",F61="",G61="",H61="",I61=""),"Falta",IF(K61&gt;=1,"Cumplido",IF(K61&gt;='CONFIGURACIÓN'!$D$14,"En riesgo","Bajo objetivo"))))</x:f>
      </x:c>
      <x:c r="M61" s="29"/>
      <x:c r="N61" s="65" t="str">
        <x:f>IF(A61="","",IF(OR(COUNTIFS($A$11:$A$160,A61,$B$11:$B$160,B61)&gt;1,B61="",C61="",COUNTIF('OBJETIVOS'!$A$11:$A$100,C61)=0,D61="",E61="",F61="",G61="",H61="",I61=""),"ERROR","CORRECTO"))</x:f>
      </x:c>
      <x:c r="O61" s="4"/>
      <x:c r="P61" s="4"/>
      <x:c r="Q61" s="4"/>
      <x:c r="R61" s="4"/>
      <x:c r="S61" s="4"/>
      <x:c r="T61" s="4"/>
      <x:c r="U61" s="4"/>
      <x:c r="V61" s="4"/>
    </x:row>
    <x:row r="62">
      <x:c r="A62" s="93"/>
      <x:c r="B62" s="29"/>
      <x:c r="C62" s="29"/>
      <x:c r="D62" s="29"/>
      <x:c r="E62" s="29"/>
      <x:c r="F62" s="29"/>
      <x:c r="G62" s="29"/>
      <x:c r="H62" s="29"/>
      <x:c r="I62" s="29"/>
      <x:c r="J62" s="65" t="str">
        <x:f>IF(A62="","",IF(G62="Menor es mejor",H62-I62,I62-H62))</x:f>
      </x:c>
      <x:c r="K62" s="73" t="str">
        <x:f>IF(A62="","",IF(OR(H62="",I62=""),"",IF(G62="Menor es mejor",IF(I62=0,1,MIN(2,H62/I62)),IF(H62=0,"",MIN(2,I62/H62)))))</x:f>
      </x:c>
      <x:c r="L62" s="65" t="str">
        <x:f>IF(A62="","",IF(OR(B62="",C62="",D62="",E62="",F62="",G62="",H62="",I62=""),"Falta",IF(K62&gt;=1,"Cumplido",IF(K62&gt;='CONFIGURACIÓN'!$D$14,"En riesgo","Bajo objetivo"))))</x:f>
      </x:c>
      <x:c r="M62" s="29"/>
      <x:c r="N62" s="65" t="str">
        <x:f>IF(A62="","",IF(OR(COUNTIFS($A$11:$A$160,A62,$B$11:$B$160,B62)&gt;1,B62="",C62="",COUNTIF('OBJETIVOS'!$A$11:$A$100,C62)=0,D62="",E62="",F62="",G62="",H62="",I62=""),"ERROR","CORRECTO"))</x:f>
      </x:c>
      <x:c r="O62" s="4"/>
      <x:c r="P62" s="4"/>
      <x:c r="Q62" s="4"/>
      <x:c r="R62" s="4"/>
      <x:c r="S62" s="4"/>
      <x:c r="T62" s="4"/>
      <x:c r="U62" s="4"/>
      <x:c r="V62" s="4"/>
    </x:row>
    <x:row r="63">
      <x:c r="A63" s="93"/>
      <x:c r="B63" s="29"/>
      <x:c r="C63" s="29"/>
      <x:c r="D63" s="29"/>
      <x:c r="E63" s="29"/>
      <x:c r="F63" s="29"/>
      <x:c r="G63" s="29"/>
      <x:c r="H63" s="29"/>
      <x:c r="I63" s="29"/>
      <x:c r="J63" s="65" t="str">
        <x:f>IF(A63="","",IF(G63="Menor es mejor",H63-I63,I63-H63))</x:f>
      </x:c>
      <x:c r="K63" s="73" t="str">
        <x:f>IF(A63="","",IF(OR(H63="",I63=""),"",IF(G63="Menor es mejor",IF(I63=0,1,MIN(2,H63/I63)),IF(H63=0,"",MIN(2,I63/H63)))))</x:f>
      </x:c>
      <x:c r="L63" s="65" t="str">
        <x:f>IF(A63="","",IF(OR(B63="",C63="",D63="",E63="",F63="",G63="",H63="",I63=""),"Falta",IF(K63&gt;=1,"Cumplido",IF(K63&gt;='CONFIGURACIÓN'!$D$14,"En riesgo","Bajo objetivo"))))</x:f>
      </x:c>
      <x:c r="M63" s="29"/>
      <x:c r="N63" s="65" t="str">
        <x:f>IF(A63="","",IF(OR(COUNTIFS($A$11:$A$160,A63,$B$11:$B$160,B63)&gt;1,B63="",C63="",COUNTIF('OBJETIVOS'!$A$11:$A$100,C63)=0,D63="",E63="",F63="",G63="",H63="",I63=""),"ERROR","CORRECTO"))</x:f>
      </x:c>
      <x:c r="O63" s="4"/>
      <x:c r="P63" s="4"/>
      <x:c r="Q63" s="4"/>
      <x:c r="R63" s="4"/>
      <x:c r="S63" s="4"/>
      <x:c r="T63" s="4"/>
      <x:c r="U63" s="4"/>
      <x:c r="V63" s="4"/>
    </x:row>
    <x:row r="64">
      <x:c r="A64" s="93"/>
      <x:c r="B64" s="29"/>
      <x:c r="C64" s="29"/>
      <x:c r="D64" s="29"/>
      <x:c r="E64" s="29"/>
      <x:c r="F64" s="29"/>
      <x:c r="G64" s="29"/>
      <x:c r="H64" s="29"/>
      <x:c r="I64" s="29"/>
      <x:c r="J64" s="65" t="str">
        <x:f>IF(A64="","",IF(G64="Menor es mejor",H64-I64,I64-H64))</x:f>
      </x:c>
      <x:c r="K64" s="73" t="str">
        <x:f>IF(A64="","",IF(OR(H64="",I64=""),"",IF(G64="Menor es mejor",IF(I64=0,1,MIN(2,H64/I64)),IF(H64=0,"",MIN(2,I64/H64)))))</x:f>
      </x:c>
      <x:c r="L64" s="65" t="str">
        <x:f>IF(A64="","",IF(OR(B64="",C64="",D64="",E64="",F64="",G64="",H64="",I64=""),"Falta",IF(K64&gt;=1,"Cumplido",IF(K64&gt;='CONFIGURACIÓN'!$D$14,"En riesgo","Bajo objetivo"))))</x:f>
      </x:c>
      <x:c r="M64" s="29"/>
      <x:c r="N64" s="65" t="str">
        <x:f>IF(A64="","",IF(OR(COUNTIFS($A$11:$A$160,A64,$B$11:$B$160,B64)&gt;1,B64="",C64="",COUNTIF('OBJETIVOS'!$A$11:$A$100,C64)=0,D64="",E64="",F64="",G64="",H64="",I64=""),"ERROR","CORRECTO"))</x:f>
      </x:c>
      <x:c r="O64" s="4"/>
      <x:c r="P64" s="4"/>
      <x:c r="Q64" s="4"/>
      <x:c r="R64" s="4"/>
      <x:c r="S64" s="4"/>
      <x:c r="T64" s="4"/>
      <x:c r="U64" s="4"/>
      <x:c r="V64" s="4"/>
    </x:row>
    <x:row r="65">
      <x:c r="A65" s="93"/>
      <x:c r="B65" s="29"/>
      <x:c r="C65" s="29"/>
      <x:c r="D65" s="29"/>
      <x:c r="E65" s="29"/>
      <x:c r="F65" s="29"/>
      <x:c r="G65" s="29"/>
      <x:c r="H65" s="29"/>
      <x:c r="I65" s="29"/>
      <x:c r="J65" s="65" t="str">
        <x:f>IF(A65="","",IF(G65="Menor es mejor",H65-I65,I65-H65))</x:f>
      </x:c>
      <x:c r="K65" s="73" t="str">
        <x:f>IF(A65="","",IF(OR(H65="",I65=""),"",IF(G65="Menor es mejor",IF(I65=0,1,MIN(2,H65/I65)),IF(H65=0,"",MIN(2,I65/H65)))))</x:f>
      </x:c>
      <x:c r="L65" s="65" t="str">
        <x:f>IF(A65="","",IF(OR(B65="",C65="",D65="",E65="",F65="",G65="",H65="",I65=""),"Falta",IF(K65&gt;=1,"Cumplido",IF(K65&gt;='CONFIGURACIÓN'!$D$14,"En riesgo","Bajo objetivo"))))</x:f>
      </x:c>
      <x:c r="M65" s="29"/>
      <x:c r="N65" s="65" t="str">
        <x:f>IF(A65="","",IF(OR(COUNTIFS($A$11:$A$160,A65,$B$11:$B$160,B65)&gt;1,B65="",C65="",COUNTIF('OBJETIVOS'!$A$11:$A$100,C65)=0,D65="",E65="",F65="",G65="",H65="",I65=""),"ERROR","CORRECTO"))</x:f>
      </x:c>
      <x:c r="O65" s="4"/>
      <x:c r="P65" s="4"/>
      <x:c r="Q65" s="4"/>
      <x:c r="R65" s="4"/>
      <x:c r="S65" s="4"/>
      <x:c r="T65" s="4"/>
      <x:c r="U65" s="4"/>
      <x:c r="V65" s="4"/>
    </x:row>
    <x:row r="66">
      <x:c r="A66" s="93"/>
      <x:c r="B66" s="29"/>
      <x:c r="C66" s="29"/>
      <x:c r="D66" s="29"/>
      <x:c r="E66" s="29"/>
      <x:c r="F66" s="29"/>
      <x:c r="G66" s="29"/>
      <x:c r="H66" s="29"/>
      <x:c r="I66" s="29"/>
      <x:c r="J66" s="65" t="str">
        <x:f>IF(A66="","",IF(G66="Menor es mejor",H66-I66,I66-H66))</x:f>
      </x:c>
      <x:c r="K66" s="73" t="str">
        <x:f>IF(A66="","",IF(OR(H66="",I66=""),"",IF(G66="Menor es mejor",IF(I66=0,1,MIN(2,H66/I66)),IF(H66=0,"",MIN(2,I66/H66)))))</x:f>
      </x:c>
      <x:c r="L66" s="65" t="str">
        <x:f>IF(A66="","",IF(OR(B66="",C66="",D66="",E66="",F66="",G66="",H66="",I66=""),"Falta",IF(K66&gt;=1,"Cumplido",IF(K66&gt;='CONFIGURACIÓN'!$D$14,"En riesgo","Bajo objetivo"))))</x:f>
      </x:c>
      <x:c r="M66" s="29"/>
      <x:c r="N66" s="65" t="str">
        <x:f>IF(A66="","",IF(OR(COUNTIFS($A$11:$A$160,A66,$B$11:$B$160,B66)&gt;1,B66="",C66="",COUNTIF('OBJETIVOS'!$A$11:$A$100,C66)=0,D66="",E66="",F66="",G66="",H66="",I66=""),"ERROR","CORRECTO"))</x:f>
      </x:c>
      <x:c r="O66" s="4"/>
      <x:c r="P66" s="4"/>
      <x:c r="Q66" s="4"/>
      <x:c r="R66" s="4"/>
      <x:c r="S66" s="4"/>
      <x:c r="T66" s="4"/>
      <x:c r="U66" s="4"/>
      <x:c r="V66" s="4"/>
    </x:row>
    <x:row r="67">
      <x:c r="A67" s="93"/>
      <x:c r="B67" s="29"/>
      <x:c r="C67" s="29"/>
      <x:c r="D67" s="29"/>
      <x:c r="E67" s="29"/>
      <x:c r="F67" s="29"/>
      <x:c r="G67" s="29"/>
      <x:c r="H67" s="29"/>
      <x:c r="I67" s="29"/>
      <x:c r="J67" s="65" t="str">
        <x:f>IF(A67="","",IF(G67="Menor es mejor",H67-I67,I67-H67))</x:f>
      </x:c>
      <x:c r="K67" s="73" t="str">
        <x:f>IF(A67="","",IF(OR(H67="",I67=""),"",IF(G67="Menor es mejor",IF(I67=0,1,MIN(2,H67/I67)),IF(H67=0,"",MIN(2,I67/H67)))))</x:f>
      </x:c>
      <x:c r="L67" s="65" t="str">
        <x:f>IF(A67="","",IF(OR(B67="",C67="",D67="",E67="",F67="",G67="",H67="",I67=""),"Falta",IF(K67&gt;=1,"Cumplido",IF(K67&gt;='CONFIGURACIÓN'!$D$14,"En riesgo","Bajo objetivo"))))</x:f>
      </x:c>
      <x:c r="M67" s="29"/>
      <x:c r="N67" s="65" t="str">
        <x:f>IF(A67="","",IF(OR(COUNTIFS($A$11:$A$160,A67,$B$11:$B$160,B67)&gt;1,B67="",C67="",COUNTIF('OBJETIVOS'!$A$11:$A$100,C67)=0,D67="",E67="",F67="",G67="",H67="",I67=""),"ERROR","CORRECTO"))</x:f>
      </x:c>
      <x:c r="O67" s="4"/>
      <x:c r="P67" s="4"/>
      <x:c r="Q67" s="4"/>
      <x:c r="R67" s="4"/>
      <x:c r="S67" s="4"/>
      <x:c r="T67" s="4"/>
      <x:c r="U67" s="4"/>
      <x:c r="V67" s="4"/>
    </x:row>
    <x:row r="68">
      <x:c r="A68" s="93"/>
      <x:c r="B68" s="29"/>
      <x:c r="C68" s="29"/>
      <x:c r="D68" s="29"/>
      <x:c r="E68" s="29"/>
      <x:c r="F68" s="29"/>
      <x:c r="G68" s="29"/>
      <x:c r="H68" s="29"/>
      <x:c r="I68" s="29"/>
      <x:c r="J68" s="65" t="str">
        <x:f>IF(A68="","",IF(G68="Menor es mejor",H68-I68,I68-H68))</x:f>
      </x:c>
      <x:c r="K68" s="73" t="str">
        <x:f>IF(A68="","",IF(OR(H68="",I68=""),"",IF(G68="Menor es mejor",IF(I68=0,1,MIN(2,H68/I68)),IF(H68=0,"",MIN(2,I68/H68)))))</x:f>
      </x:c>
      <x:c r="L68" s="65" t="str">
        <x:f>IF(A68="","",IF(OR(B68="",C68="",D68="",E68="",F68="",G68="",H68="",I68=""),"Falta",IF(K68&gt;=1,"Cumplido",IF(K68&gt;='CONFIGURACIÓN'!$D$14,"En riesgo","Bajo objetivo"))))</x:f>
      </x:c>
      <x:c r="M68" s="29"/>
      <x:c r="N68" s="65" t="str">
        <x:f>IF(A68="","",IF(OR(COUNTIFS($A$11:$A$160,A68,$B$11:$B$160,B68)&gt;1,B68="",C68="",COUNTIF('OBJETIVOS'!$A$11:$A$100,C68)=0,D68="",E68="",F68="",G68="",H68="",I68=""),"ERROR","CORRECTO"))</x:f>
      </x:c>
      <x:c r="O68" s="4"/>
      <x:c r="P68" s="4"/>
      <x:c r="Q68" s="4"/>
      <x:c r="R68" s="4"/>
      <x:c r="S68" s="4"/>
      <x:c r="T68" s="4"/>
      <x:c r="U68" s="4"/>
      <x:c r="V68" s="4"/>
    </x:row>
    <x:row r="69">
      <x:c r="A69" s="93"/>
      <x:c r="B69" s="29"/>
      <x:c r="C69" s="29"/>
      <x:c r="D69" s="29"/>
      <x:c r="E69" s="29"/>
      <x:c r="F69" s="29"/>
      <x:c r="G69" s="29"/>
      <x:c r="H69" s="29"/>
      <x:c r="I69" s="29"/>
      <x:c r="J69" s="65" t="str">
        <x:f>IF(A69="","",IF(G69="Menor es mejor",H69-I69,I69-H69))</x:f>
      </x:c>
      <x:c r="K69" s="73" t="str">
        <x:f>IF(A69="","",IF(OR(H69="",I69=""),"",IF(G69="Menor es mejor",IF(I69=0,1,MIN(2,H69/I69)),IF(H69=0,"",MIN(2,I69/H69)))))</x:f>
      </x:c>
      <x:c r="L69" s="65" t="str">
        <x:f>IF(A69="","",IF(OR(B69="",C69="",D69="",E69="",F69="",G69="",H69="",I69=""),"Falta",IF(K69&gt;=1,"Cumplido",IF(K69&gt;='CONFIGURACIÓN'!$D$14,"En riesgo","Bajo objetivo"))))</x:f>
      </x:c>
      <x:c r="M69" s="29"/>
      <x:c r="N69" s="65" t="str">
        <x:f>IF(A69="","",IF(OR(COUNTIFS($A$11:$A$160,A69,$B$11:$B$160,B69)&gt;1,B69="",C69="",COUNTIF('OBJETIVOS'!$A$11:$A$100,C69)=0,D69="",E69="",F69="",G69="",H69="",I69=""),"ERROR","CORRECTO"))</x:f>
      </x:c>
      <x:c r="O69" s="4"/>
      <x:c r="P69" s="4"/>
      <x:c r="Q69" s="4"/>
      <x:c r="R69" s="4"/>
      <x:c r="S69" s="4"/>
      <x:c r="T69" s="4"/>
      <x:c r="U69" s="4"/>
      <x:c r="V69" s="4"/>
    </x:row>
    <x:row r="70">
      <x:c r="A70" s="93"/>
      <x:c r="B70" s="29"/>
      <x:c r="C70" s="29"/>
      <x:c r="D70" s="29"/>
      <x:c r="E70" s="29"/>
      <x:c r="F70" s="29"/>
      <x:c r="G70" s="29"/>
      <x:c r="H70" s="29"/>
      <x:c r="I70" s="29"/>
      <x:c r="J70" s="65" t="str">
        <x:f>IF(A70="","",IF(G70="Menor es mejor",H70-I70,I70-H70))</x:f>
      </x:c>
      <x:c r="K70" s="73" t="str">
        <x:f>IF(A70="","",IF(OR(H70="",I70=""),"",IF(G70="Menor es mejor",IF(I70=0,1,MIN(2,H70/I70)),IF(H70=0,"",MIN(2,I70/H70)))))</x:f>
      </x:c>
      <x:c r="L70" s="65" t="str">
        <x:f>IF(A70="","",IF(OR(B70="",C70="",D70="",E70="",F70="",G70="",H70="",I70=""),"Falta",IF(K70&gt;=1,"Cumplido",IF(K70&gt;='CONFIGURACIÓN'!$D$14,"En riesgo","Bajo objetivo"))))</x:f>
      </x:c>
      <x:c r="M70" s="29"/>
      <x:c r="N70" s="65" t="str">
        <x:f>IF(A70="","",IF(OR(COUNTIFS($A$11:$A$160,A70,$B$11:$B$160,B70)&gt;1,B70="",C70="",COUNTIF('OBJETIVOS'!$A$11:$A$100,C70)=0,D70="",E70="",F70="",G70="",H70="",I70=""),"ERROR","CORRECTO"))</x:f>
      </x:c>
      <x:c r="O70" s="4"/>
      <x:c r="P70" s="4"/>
      <x:c r="Q70" s="4"/>
      <x:c r="R70" s="4"/>
      <x:c r="S70" s="4"/>
      <x:c r="T70" s="4"/>
      <x:c r="U70" s="4"/>
      <x:c r="V70" s="4"/>
    </x:row>
    <x:row r="71">
      <x:c r="A71" s="93"/>
      <x:c r="B71" s="29"/>
      <x:c r="C71" s="29"/>
      <x:c r="D71" s="29"/>
      <x:c r="E71" s="29"/>
      <x:c r="F71" s="29"/>
      <x:c r="G71" s="29"/>
      <x:c r="H71" s="29"/>
      <x:c r="I71" s="29"/>
      <x:c r="J71" s="65" t="str">
        <x:f>IF(A71="","",IF(G71="Menor es mejor",H71-I71,I71-H71))</x:f>
      </x:c>
      <x:c r="K71" s="73" t="str">
        <x:f>IF(A71="","",IF(OR(H71="",I71=""),"",IF(G71="Menor es mejor",IF(I71=0,1,MIN(2,H71/I71)),IF(H71=0,"",MIN(2,I71/H71)))))</x:f>
      </x:c>
      <x:c r="L71" s="65" t="str">
        <x:f>IF(A71="","",IF(OR(B71="",C71="",D71="",E71="",F71="",G71="",H71="",I71=""),"Falta",IF(K71&gt;=1,"Cumplido",IF(K71&gt;='CONFIGURACIÓN'!$D$14,"En riesgo","Bajo objetivo"))))</x:f>
      </x:c>
      <x:c r="M71" s="29"/>
      <x:c r="N71" s="65" t="str">
        <x:f>IF(A71="","",IF(OR(COUNTIFS($A$11:$A$160,A71,$B$11:$B$160,B71)&gt;1,B71="",C71="",COUNTIF('OBJETIVOS'!$A$11:$A$100,C71)=0,D71="",E71="",F71="",G71="",H71="",I71=""),"ERROR","CORRECTO"))</x:f>
      </x:c>
      <x:c r="O71" s="4"/>
      <x:c r="P71" s="4"/>
      <x:c r="Q71" s="4"/>
      <x:c r="R71" s="4"/>
      <x:c r="S71" s="4"/>
      <x:c r="T71" s="4"/>
      <x:c r="U71" s="4"/>
      <x:c r="V71" s="4"/>
    </x:row>
    <x:row r="72">
      <x:c r="A72" s="93"/>
      <x:c r="B72" s="29"/>
      <x:c r="C72" s="29"/>
      <x:c r="D72" s="29"/>
      <x:c r="E72" s="29"/>
      <x:c r="F72" s="29"/>
      <x:c r="G72" s="29"/>
      <x:c r="H72" s="29"/>
      <x:c r="I72" s="29"/>
      <x:c r="J72" s="65" t="str">
        <x:f>IF(A72="","",IF(G72="Menor es mejor",H72-I72,I72-H72))</x:f>
      </x:c>
      <x:c r="K72" s="73" t="str">
        <x:f>IF(A72="","",IF(OR(H72="",I72=""),"",IF(G72="Menor es mejor",IF(I72=0,1,MIN(2,H72/I72)),IF(H72=0,"",MIN(2,I72/H72)))))</x:f>
      </x:c>
      <x:c r="L72" s="65" t="str">
        <x:f>IF(A72="","",IF(OR(B72="",C72="",D72="",E72="",F72="",G72="",H72="",I72=""),"Falta",IF(K72&gt;=1,"Cumplido",IF(K72&gt;='CONFIGURACIÓN'!$D$14,"En riesgo","Bajo objetivo"))))</x:f>
      </x:c>
      <x:c r="M72" s="29"/>
      <x:c r="N72" s="65" t="str">
        <x:f>IF(A72="","",IF(OR(COUNTIFS($A$11:$A$160,A72,$B$11:$B$160,B72)&gt;1,B72="",C72="",COUNTIF('OBJETIVOS'!$A$11:$A$100,C72)=0,D72="",E72="",F72="",G72="",H72="",I72=""),"ERROR","CORRECTO"))</x:f>
      </x:c>
      <x:c r="O72" s="4"/>
      <x:c r="P72" s="4"/>
      <x:c r="Q72" s="4"/>
      <x:c r="R72" s="4"/>
      <x:c r="S72" s="4"/>
      <x:c r="T72" s="4"/>
      <x:c r="U72" s="4"/>
      <x:c r="V72" s="4"/>
    </x:row>
    <x:row r="73">
      <x:c r="A73" s="93"/>
      <x:c r="B73" s="29"/>
      <x:c r="C73" s="29"/>
      <x:c r="D73" s="29"/>
      <x:c r="E73" s="29"/>
      <x:c r="F73" s="29"/>
      <x:c r="G73" s="29"/>
      <x:c r="H73" s="29"/>
      <x:c r="I73" s="29"/>
      <x:c r="J73" s="65" t="str">
        <x:f>IF(A73="","",IF(G73="Menor es mejor",H73-I73,I73-H73))</x:f>
      </x:c>
      <x:c r="K73" s="73" t="str">
        <x:f>IF(A73="","",IF(OR(H73="",I73=""),"",IF(G73="Menor es mejor",IF(I73=0,1,MIN(2,H73/I73)),IF(H73=0,"",MIN(2,I73/H73)))))</x:f>
      </x:c>
      <x:c r="L73" s="65" t="str">
        <x:f>IF(A73="","",IF(OR(B73="",C73="",D73="",E73="",F73="",G73="",H73="",I73=""),"Falta",IF(K73&gt;=1,"Cumplido",IF(K73&gt;='CONFIGURACIÓN'!$D$14,"En riesgo","Bajo objetivo"))))</x:f>
      </x:c>
      <x:c r="M73" s="29"/>
      <x:c r="N73" s="65" t="str">
        <x:f>IF(A73="","",IF(OR(COUNTIFS($A$11:$A$160,A73,$B$11:$B$160,B73)&gt;1,B73="",C73="",COUNTIF('OBJETIVOS'!$A$11:$A$100,C73)=0,D73="",E73="",F73="",G73="",H73="",I73=""),"ERROR","CORRECTO"))</x:f>
      </x:c>
      <x:c r="O73" s="4"/>
      <x:c r="P73" s="4"/>
      <x:c r="Q73" s="4"/>
      <x:c r="R73" s="4"/>
      <x:c r="S73" s="4"/>
      <x:c r="T73" s="4"/>
      <x:c r="U73" s="4"/>
      <x:c r="V73" s="4"/>
    </x:row>
    <x:row r="74">
      <x:c r="A74" s="93"/>
      <x:c r="B74" s="29"/>
      <x:c r="C74" s="29"/>
      <x:c r="D74" s="29"/>
      <x:c r="E74" s="29"/>
      <x:c r="F74" s="29"/>
      <x:c r="G74" s="29"/>
      <x:c r="H74" s="29"/>
      <x:c r="I74" s="29"/>
      <x:c r="J74" s="65" t="str">
        <x:f>IF(A74="","",IF(G74="Menor es mejor",H74-I74,I74-H74))</x:f>
      </x:c>
      <x:c r="K74" s="73" t="str">
        <x:f>IF(A74="","",IF(OR(H74="",I74=""),"",IF(G74="Menor es mejor",IF(I74=0,1,MIN(2,H74/I74)),IF(H74=0,"",MIN(2,I74/H74)))))</x:f>
      </x:c>
      <x:c r="L74" s="65" t="str">
        <x:f>IF(A74="","",IF(OR(B74="",C74="",D74="",E74="",F74="",G74="",H74="",I74=""),"Falta",IF(K74&gt;=1,"Cumplido",IF(K74&gt;='CONFIGURACIÓN'!$D$14,"En riesgo","Bajo objetivo"))))</x:f>
      </x:c>
      <x:c r="M74" s="29"/>
      <x:c r="N74" s="65" t="str">
        <x:f>IF(A74="","",IF(OR(COUNTIFS($A$11:$A$160,A74,$B$11:$B$160,B74)&gt;1,B74="",C74="",COUNTIF('OBJETIVOS'!$A$11:$A$100,C74)=0,D74="",E74="",F74="",G74="",H74="",I74=""),"ERROR","CORRECTO"))</x:f>
      </x:c>
      <x:c r="O74" s="4"/>
      <x:c r="P74" s="4"/>
      <x:c r="Q74" s="4"/>
      <x:c r="R74" s="4"/>
      <x:c r="S74" s="4"/>
      <x:c r="T74" s="4"/>
      <x:c r="U74" s="4"/>
      <x:c r="V74" s="4"/>
    </x:row>
    <x:row r="75">
      <x:c r="A75" s="93"/>
      <x:c r="B75" s="29"/>
      <x:c r="C75" s="29"/>
      <x:c r="D75" s="29"/>
      <x:c r="E75" s="29"/>
      <x:c r="F75" s="29"/>
      <x:c r="G75" s="29"/>
      <x:c r="H75" s="29"/>
      <x:c r="I75" s="29"/>
      <x:c r="J75" s="65" t="str">
        <x:f>IF(A75="","",IF(G75="Menor es mejor",H75-I75,I75-H75))</x:f>
      </x:c>
      <x:c r="K75" s="73" t="str">
        <x:f>IF(A75="","",IF(OR(H75="",I75=""),"",IF(G75="Menor es mejor",IF(I75=0,1,MIN(2,H75/I75)),IF(H75=0,"",MIN(2,I75/H75)))))</x:f>
      </x:c>
      <x:c r="L75" s="65" t="str">
        <x:f>IF(A75="","",IF(OR(B75="",C75="",D75="",E75="",F75="",G75="",H75="",I75=""),"Falta",IF(K75&gt;=1,"Cumplido",IF(K75&gt;='CONFIGURACIÓN'!$D$14,"En riesgo","Bajo objetivo"))))</x:f>
      </x:c>
      <x:c r="M75" s="29"/>
      <x:c r="N75" s="65" t="str">
        <x:f>IF(A75="","",IF(OR(COUNTIFS($A$11:$A$160,A75,$B$11:$B$160,B75)&gt;1,B75="",C75="",COUNTIF('OBJETIVOS'!$A$11:$A$100,C75)=0,D75="",E75="",F75="",G75="",H75="",I75=""),"ERROR","CORRECTO"))</x:f>
      </x:c>
      <x:c r="O75" s="4"/>
      <x:c r="P75" s="4"/>
      <x:c r="Q75" s="4"/>
      <x:c r="R75" s="4"/>
      <x:c r="S75" s="4"/>
      <x:c r="T75" s="4"/>
      <x:c r="U75" s="4"/>
      <x:c r="V75" s="4"/>
    </x:row>
    <x:row r="76">
      <x:c r="A76" s="93"/>
      <x:c r="B76" s="29"/>
      <x:c r="C76" s="29"/>
      <x:c r="D76" s="29"/>
      <x:c r="E76" s="29"/>
      <x:c r="F76" s="29"/>
      <x:c r="G76" s="29"/>
      <x:c r="H76" s="29"/>
      <x:c r="I76" s="29"/>
      <x:c r="J76" s="65" t="str">
        <x:f>IF(A76="","",IF(G76="Menor es mejor",H76-I76,I76-H76))</x:f>
      </x:c>
      <x:c r="K76" s="73" t="str">
        <x:f>IF(A76="","",IF(OR(H76="",I76=""),"",IF(G76="Menor es mejor",IF(I76=0,1,MIN(2,H76/I76)),IF(H76=0,"",MIN(2,I76/H76)))))</x:f>
      </x:c>
      <x:c r="L76" s="65" t="str">
        <x:f>IF(A76="","",IF(OR(B76="",C76="",D76="",E76="",F76="",G76="",H76="",I76=""),"Falta",IF(K76&gt;=1,"Cumplido",IF(K76&gt;='CONFIGURACIÓN'!$D$14,"En riesgo","Bajo objetivo"))))</x:f>
      </x:c>
      <x:c r="M76" s="29"/>
      <x:c r="N76" s="65" t="str">
        <x:f>IF(A76="","",IF(OR(COUNTIFS($A$11:$A$160,A76,$B$11:$B$160,B76)&gt;1,B76="",C76="",COUNTIF('OBJETIVOS'!$A$11:$A$100,C76)=0,D76="",E76="",F76="",G76="",H76="",I76=""),"ERROR","CORRECTO"))</x:f>
      </x:c>
      <x:c r="O76" s="4"/>
      <x:c r="P76" s="4"/>
      <x:c r="Q76" s="4"/>
      <x:c r="R76" s="4"/>
      <x:c r="S76" s="4"/>
      <x:c r="T76" s="4"/>
      <x:c r="U76" s="4"/>
      <x:c r="V76" s="4"/>
    </x:row>
    <x:row r="77">
      <x:c r="A77" s="93"/>
      <x:c r="B77" s="29"/>
      <x:c r="C77" s="29"/>
      <x:c r="D77" s="29"/>
      <x:c r="E77" s="29"/>
      <x:c r="F77" s="29"/>
      <x:c r="G77" s="29"/>
      <x:c r="H77" s="29"/>
      <x:c r="I77" s="29"/>
      <x:c r="J77" s="65" t="str">
        <x:f>IF(A77="","",IF(G77="Menor es mejor",H77-I77,I77-H77))</x:f>
      </x:c>
      <x:c r="K77" s="73" t="str">
        <x:f>IF(A77="","",IF(OR(H77="",I77=""),"",IF(G77="Menor es mejor",IF(I77=0,1,MIN(2,H77/I77)),IF(H77=0,"",MIN(2,I77/H77)))))</x:f>
      </x:c>
      <x:c r="L77" s="65" t="str">
        <x:f>IF(A77="","",IF(OR(B77="",C77="",D77="",E77="",F77="",G77="",H77="",I77=""),"Falta",IF(K77&gt;=1,"Cumplido",IF(K77&gt;='CONFIGURACIÓN'!$D$14,"En riesgo","Bajo objetivo"))))</x:f>
      </x:c>
      <x:c r="M77" s="29"/>
      <x:c r="N77" s="65" t="str">
        <x:f>IF(A77="","",IF(OR(COUNTIFS($A$11:$A$160,A77,$B$11:$B$160,B77)&gt;1,B77="",C77="",COUNTIF('OBJETIVOS'!$A$11:$A$100,C77)=0,D77="",E77="",F77="",G77="",H77="",I77=""),"ERROR","CORRECTO"))</x:f>
      </x:c>
      <x:c r="O77" s="4"/>
      <x:c r="P77" s="4"/>
      <x:c r="Q77" s="4"/>
      <x:c r="R77" s="4"/>
      <x:c r="S77" s="4"/>
      <x:c r="T77" s="4"/>
      <x:c r="U77" s="4"/>
      <x:c r="V77" s="4"/>
    </x:row>
    <x:row r="78">
      <x:c r="A78" s="93"/>
      <x:c r="B78" s="29"/>
      <x:c r="C78" s="29"/>
      <x:c r="D78" s="29"/>
      <x:c r="E78" s="29"/>
      <x:c r="F78" s="29"/>
      <x:c r="G78" s="29"/>
      <x:c r="H78" s="29"/>
      <x:c r="I78" s="29"/>
      <x:c r="J78" s="65" t="str">
        <x:f>IF(A78="","",IF(G78="Menor es mejor",H78-I78,I78-H78))</x:f>
      </x:c>
      <x:c r="K78" s="73" t="str">
        <x:f>IF(A78="","",IF(OR(H78="",I78=""),"",IF(G78="Menor es mejor",IF(I78=0,1,MIN(2,H78/I78)),IF(H78=0,"",MIN(2,I78/H78)))))</x:f>
      </x:c>
      <x:c r="L78" s="65" t="str">
        <x:f>IF(A78="","",IF(OR(B78="",C78="",D78="",E78="",F78="",G78="",H78="",I78=""),"Falta",IF(K78&gt;=1,"Cumplido",IF(K78&gt;='CONFIGURACIÓN'!$D$14,"En riesgo","Bajo objetivo"))))</x:f>
      </x:c>
      <x:c r="M78" s="29"/>
      <x:c r="N78" s="65" t="str">
        <x:f>IF(A78="","",IF(OR(COUNTIFS($A$11:$A$160,A78,$B$11:$B$160,B78)&gt;1,B78="",C78="",COUNTIF('OBJETIVOS'!$A$11:$A$100,C78)=0,D78="",E78="",F78="",G78="",H78="",I78=""),"ERROR","CORRECTO"))</x:f>
      </x:c>
      <x:c r="O78" s="4"/>
      <x:c r="P78" s="4"/>
      <x:c r="Q78" s="4"/>
      <x:c r="R78" s="4"/>
      <x:c r="S78" s="4"/>
      <x:c r="T78" s="4"/>
      <x:c r="U78" s="4"/>
      <x:c r="V78" s="4"/>
    </x:row>
    <x:row r="79">
      <x:c r="A79" s="93"/>
      <x:c r="B79" s="29"/>
      <x:c r="C79" s="29"/>
      <x:c r="D79" s="29"/>
      <x:c r="E79" s="29"/>
      <x:c r="F79" s="29"/>
      <x:c r="G79" s="29"/>
      <x:c r="H79" s="29"/>
      <x:c r="I79" s="29"/>
      <x:c r="J79" s="65" t="str">
        <x:f>IF(A79="","",IF(G79="Menor es mejor",H79-I79,I79-H79))</x:f>
      </x:c>
      <x:c r="K79" s="73" t="str">
        <x:f>IF(A79="","",IF(OR(H79="",I79=""),"",IF(G79="Menor es mejor",IF(I79=0,1,MIN(2,H79/I79)),IF(H79=0,"",MIN(2,I79/H79)))))</x:f>
      </x:c>
      <x:c r="L79" s="65" t="str">
        <x:f>IF(A79="","",IF(OR(B79="",C79="",D79="",E79="",F79="",G79="",H79="",I79=""),"Falta",IF(K79&gt;=1,"Cumplido",IF(K79&gt;='CONFIGURACIÓN'!$D$14,"En riesgo","Bajo objetivo"))))</x:f>
      </x:c>
      <x:c r="M79" s="29"/>
      <x:c r="N79" s="65" t="str">
        <x:f>IF(A79="","",IF(OR(COUNTIFS($A$11:$A$160,A79,$B$11:$B$160,B79)&gt;1,B79="",C79="",COUNTIF('OBJETIVOS'!$A$11:$A$100,C79)=0,D79="",E79="",F79="",G79="",H79="",I79=""),"ERROR","CORRECTO"))</x:f>
      </x:c>
      <x:c r="O79" s="4"/>
      <x:c r="P79" s="4"/>
      <x:c r="Q79" s="4"/>
      <x:c r="R79" s="4"/>
      <x:c r="S79" s="4"/>
      <x:c r="T79" s="4"/>
      <x:c r="U79" s="4"/>
      <x:c r="V79" s="4"/>
    </x:row>
    <x:row r="80">
      <x:c r="A80" s="93"/>
      <x:c r="B80" s="29"/>
      <x:c r="C80" s="29"/>
      <x:c r="D80" s="29"/>
      <x:c r="E80" s="29"/>
      <x:c r="F80" s="29"/>
      <x:c r="G80" s="29"/>
      <x:c r="H80" s="29"/>
      <x:c r="I80" s="29"/>
      <x:c r="J80" s="65" t="str">
        <x:f>IF(A80="","",IF(G80="Menor es mejor",H80-I80,I80-H80))</x:f>
      </x:c>
      <x:c r="K80" s="73" t="str">
        <x:f>IF(A80="","",IF(OR(H80="",I80=""),"",IF(G80="Menor es mejor",IF(I80=0,1,MIN(2,H80/I80)),IF(H80=0,"",MIN(2,I80/H80)))))</x:f>
      </x:c>
      <x:c r="L80" s="65" t="str">
        <x:f>IF(A80="","",IF(OR(B80="",C80="",D80="",E80="",F80="",G80="",H80="",I80=""),"Falta",IF(K80&gt;=1,"Cumplido",IF(K80&gt;='CONFIGURACIÓN'!$D$14,"En riesgo","Bajo objetivo"))))</x:f>
      </x:c>
      <x:c r="M80" s="29"/>
      <x:c r="N80" s="65" t="str">
        <x:f>IF(A80="","",IF(OR(COUNTIFS($A$11:$A$160,A80,$B$11:$B$160,B80)&gt;1,B80="",C80="",COUNTIF('OBJETIVOS'!$A$11:$A$100,C80)=0,D80="",E80="",F80="",G80="",H80="",I80=""),"ERROR","CORRECTO"))</x:f>
      </x:c>
      <x:c r="O80" s="4"/>
      <x:c r="P80" s="4"/>
      <x:c r="Q80" s="4"/>
      <x:c r="R80" s="4"/>
      <x:c r="S80" s="4"/>
      <x:c r="T80" s="4"/>
      <x:c r="U80" s="4"/>
      <x:c r="V80" s="4"/>
    </x:row>
    <x:row r="81">
      <x:c r="A81" s="93"/>
      <x:c r="B81" s="29"/>
      <x:c r="C81" s="29"/>
      <x:c r="D81" s="29"/>
      <x:c r="E81" s="29"/>
      <x:c r="F81" s="29"/>
      <x:c r="G81" s="29"/>
      <x:c r="H81" s="29"/>
      <x:c r="I81" s="29"/>
      <x:c r="J81" s="65" t="str">
        <x:f>IF(A81="","",IF(G81="Menor es mejor",H81-I81,I81-H81))</x:f>
      </x:c>
      <x:c r="K81" s="73" t="str">
        <x:f>IF(A81="","",IF(OR(H81="",I81=""),"",IF(G81="Menor es mejor",IF(I81=0,1,MIN(2,H81/I81)),IF(H81=0,"",MIN(2,I81/H81)))))</x:f>
      </x:c>
      <x:c r="L81" s="65" t="str">
        <x:f>IF(A81="","",IF(OR(B81="",C81="",D81="",E81="",F81="",G81="",H81="",I81=""),"Falta",IF(K81&gt;=1,"Cumplido",IF(K81&gt;='CONFIGURACIÓN'!$D$14,"En riesgo","Bajo objetivo"))))</x:f>
      </x:c>
      <x:c r="M81" s="29"/>
      <x:c r="N81" s="65" t="str">
        <x:f>IF(A81="","",IF(OR(COUNTIFS($A$11:$A$160,A81,$B$11:$B$160,B81)&gt;1,B81="",C81="",COUNTIF('OBJETIVOS'!$A$11:$A$100,C81)=0,D81="",E81="",F81="",G81="",H81="",I81=""),"ERROR","CORRECTO"))</x:f>
      </x:c>
      <x:c r="O81" s="4"/>
      <x:c r="P81" s="4"/>
      <x:c r="Q81" s="4"/>
      <x:c r="R81" s="4"/>
      <x:c r="S81" s="4"/>
      <x:c r="T81" s="4"/>
      <x:c r="U81" s="4"/>
      <x:c r="V81" s="4"/>
    </x:row>
    <x:row r="82">
      <x:c r="A82" s="93"/>
      <x:c r="B82" s="29"/>
      <x:c r="C82" s="29"/>
      <x:c r="D82" s="29"/>
      <x:c r="E82" s="29"/>
      <x:c r="F82" s="29"/>
      <x:c r="G82" s="29"/>
      <x:c r="H82" s="29"/>
      <x:c r="I82" s="29"/>
      <x:c r="J82" s="65" t="str">
        <x:f>IF(A82="","",IF(G82="Menor es mejor",H82-I82,I82-H82))</x:f>
      </x:c>
      <x:c r="K82" s="73" t="str">
        <x:f>IF(A82="","",IF(OR(H82="",I82=""),"",IF(G82="Menor es mejor",IF(I82=0,1,MIN(2,H82/I82)),IF(H82=0,"",MIN(2,I82/H82)))))</x:f>
      </x:c>
      <x:c r="L82" s="65" t="str">
        <x:f>IF(A82="","",IF(OR(B82="",C82="",D82="",E82="",F82="",G82="",H82="",I82=""),"Falta",IF(K82&gt;=1,"Cumplido",IF(K82&gt;='CONFIGURACIÓN'!$D$14,"En riesgo","Bajo objetivo"))))</x:f>
      </x:c>
      <x:c r="M82" s="29"/>
      <x:c r="N82" s="65" t="str">
        <x:f>IF(A82="","",IF(OR(COUNTIFS($A$11:$A$160,A82,$B$11:$B$160,B82)&gt;1,B82="",C82="",COUNTIF('OBJETIVOS'!$A$11:$A$100,C82)=0,D82="",E82="",F82="",G82="",H82="",I82=""),"ERROR","CORRECTO"))</x:f>
      </x:c>
      <x:c r="O82" s="4"/>
      <x:c r="P82" s="4"/>
      <x:c r="Q82" s="4"/>
      <x:c r="R82" s="4"/>
      <x:c r="S82" s="4"/>
      <x:c r="T82" s="4"/>
      <x:c r="U82" s="4"/>
      <x:c r="V82" s="4"/>
    </x:row>
    <x:row r="83">
      <x:c r="A83" s="93"/>
      <x:c r="B83" s="29"/>
      <x:c r="C83" s="29"/>
      <x:c r="D83" s="29"/>
      <x:c r="E83" s="29"/>
      <x:c r="F83" s="29"/>
      <x:c r="G83" s="29"/>
      <x:c r="H83" s="29"/>
      <x:c r="I83" s="29"/>
      <x:c r="J83" s="65" t="str">
        <x:f>IF(A83="","",IF(G83="Menor es mejor",H83-I83,I83-H83))</x:f>
      </x:c>
      <x:c r="K83" s="73" t="str">
        <x:f>IF(A83="","",IF(OR(H83="",I83=""),"",IF(G83="Menor es mejor",IF(I83=0,1,MIN(2,H83/I83)),IF(H83=0,"",MIN(2,I83/H83)))))</x:f>
      </x:c>
      <x:c r="L83" s="65" t="str">
        <x:f>IF(A83="","",IF(OR(B83="",C83="",D83="",E83="",F83="",G83="",H83="",I83=""),"Falta",IF(K83&gt;=1,"Cumplido",IF(K83&gt;='CONFIGURACIÓN'!$D$14,"En riesgo","Bajo objetivo"))))</x:f>
      </x:c>
      <x:c r="M83" s="29"/>
      <x:c r="N83" s="65" t="str">
        <x:f>IF(A83="","",IF(OR(COUNTIFS($A$11:$A$160,A83,$B$11:$B$160,B83)&gt;1,B83="",C83="",COUNTIF('OBJETIVOS'!$A$11:$A$100,C83)=0,D83="",E83="",F83="",G83="",H83="",I83=""),"ERROR","CORRECTO"))</x:f>
      </x:c>
      <x:c r="O83" s="4"/>
      <x:c r="P83" s="4"/>
      <x:c r="Q83" s="4"/>
      <x:c r="R83" s="4"/>
      <x:c r="S83" s="4"/>
      <x:c r="T83" s="4"/>
      <x:c r="U83" s="4"/>
      <x:c r="V83" s="4"/>
    </x:row>
    <x:row r="84">
      <x:c r="A84" s="93"/>
      <x:c r="B84" s="29"/>
      <x:c r="C84" s="29"/>
      <x:c r="D84" s="29"/>
      <x:c r="E84" s="29"/>
      <x:c r="F84" s="29"/>
      <x:c r="G84" s="29"/>
      <x:c r="H84" s="29"/>
      <x:c r="I84" s="29"/>
      <x:c r="J84" s="65" t="str">
        <x:f>IF(A84="","",IF(G84="Menor es mejor",H84-I84,I84-H84))</x:f>
      </x:c>
      <x:c r="K84" s="73" t="str">
        <x:f>IF(A84="","",IF(OR(H84="",I84=""),"",IF(G84="Menor es mejor",IF(I84=0,1,MIN(2,H84/I84)),IF(H84=0,"",MIN(2,I84/H84)))))</x:f>
      </x:c>
      <x:c r="L84" s="65" t="str">
        <x:f>IF(A84="","",IF(OR(B84="",C84="",D84="",E84="",F84="",G84="",H84="",I84=""),"Falta",IF(K84&gt;=1,"Cumplido",IF(K84&gt;='CONFIGURACIÓN'!$D$14,"En riesgo","Bajo objetivo"))))</x:f>
      </x:c>
      <x:c r="M84" s="29"/>
      <x:c r="N84" s="65" t="str">
        <x:f>IF(A84="","",IF(OR(COUNTIFS($A$11:$A$160,A84,$B$11:$B$160,B84)&gt;1,B84="",C84="",COUNTIF('OBJETIVOS'!$A$11:$A$100,C84)=0,D84="",E84="",F84="",G84="",H84="",I84=""),"ERROR","CORRECTO"))</x:f>
      </x:c>
      <x:c r="O84" s="4"/>
      <x:c r="P84" s="4"/>
      <x:c r="Q84" s="4"/>
      <x:c r="R84" s="4"/>
      <x:c r="S84" s="4"/>
      <x:c r="T84" s="4"/>
      <x:c r="U84" s="4"/>
      <x:c r="V84" s="4"/>
    </x:row>
    <x:row r="85">
      <x:c r="A85" s="93"/>
      <x:c r="B85" s="29"/>
      <x:c r="C85" s="29"/>
      <x:c r="D85" s="29"/>
      <x:c r="E85" s="29"/>
      <x:c r="F85" s="29"/>
      <x:c r="G85" s="29"/>
      <x:c r="H85" s="29"/>
      <x:c r="I85" s="29"/>
      <x:c r="J85" s="65" t="str">
        <x:f>IF(A85="","",IF(G85="Menor es mejor",H85-I85,I85-H85))</x:f>
      </x:c>
      <x:c r="K85" s="73" t="str">
        <x:f>IF(A85="","",IF(OR(H85="",I85=""),"",IF(G85="Menor es mejor",IF(I85=0,1,MIN(2,H85/I85)),IF(H85=0,"",MIN(2,I85/H85)))))</x:f>
      </x:c>
      <x:c r="L85" s="65" t="str">
        <x:f>IF(A85="","",IF(OR(B85="",C85="",D85="",E85="",F85="",G85="",H85="",I85=""),"Falta",IF(K85&gt;=1,"Cumplido",IF(K85&gt;='CONFIGURACIÓN'!$D$14,"En riesgo","Bajo objetivo"))))</x:f>
      </x:c>
      <x:c r="M85" s="29"/>
      <x:c r="N85" s="65" t="str">
        <x:f>IF(A85="","",IF(OR(COUNTIFS($A$11:$A$160,A85,$B$11:$B$160,B85)&gt;1,B85="",C85="",COUNTIF('OBJETIVOS'!$A$11:$A$100,C85)=0,D85="",E85="",F85="",G85="",H85="",I85=""),"ERROR","CORRECTO"))</x:f>
      </x:c>
      <x:c r="O85" s="4"/>
      <x:c r="P85" s="4"/>
      <x:c r="Q85" s="4"/>
      <x:c r="R85" s="4"/>
      <x:c r="S85" s="4"/>
      <x:c r="T85" s="4"/>
      <x:c r="U85" s="4"/>
      <x:c r="V85" s="4"/>
    </x:row>
    <x:row r="86">
      <x:c r="A86" s="93"/>
      <x:c r="B86" s="29"/>
      <x:c r="C86" s="29"/>
      <x:c r="D86" s="29"/>
      <x:c r="E86" s="29"/>
      <x:c r="F86" s="29"/>
      <x:c r="G86" s="29"/>
      <x:c r="H86" s="29"/>
      <x:c r="I86" s="29"/>
      <x:c r="J86" s="65" t="str">
        <x:f>IF(A86="","",IF(G86="Menor es mejor",H86-I86,I86-H86))</x:f>
      </x:c>
      <x:c r="K86" s="73" t="str">
        <x:f>IF(A86="","",IF(OR(H86="",I86=""),"",IF(G86="Menor es mejor",IF(I86=0,1,MIN(2,H86/I86)),IF(H86=0,"",MIN(2,I86/H86)))))</x:f>
      </x:c>
      <x:c r="L86" s="65" t="str">
        <x:f>IF(A86="","",IF(OR(B86="",C86="",D86="",E86="",F86="",G86="",H86="",I86=""),"Falta",IF(K86&gt;=1,"Cumplido",IF(K86&gt;='CONFIGURACIÓN'!$D$14,"En riesgo","Bajo objetivo"))))</x:f>
      </x:c>
      <x:c r="M86" s="29"/>
      <x:c r="N86" s="65" t="str">
        <x:f>IF(A86="","",IF(OR(COUNTIFS($A$11:$A$160,A86,$B$11:$B$160,B86)&gt;1,B86="",C86="",COUNTIF('OBJETIVOS'!$A$11:$A$100,C86)=0,D86="",E86="",F86="",G86="",H86="",I86=""),"ERROR","CORRECTO"))</x:f>
      </x:c>
      <x:c r="O86" s="4"/>
      <x:c r="P86" s="4"/>
      <x:c r="Q86" s="4"/>
      <x:c r="R86" s="4"/>
      <x:c r="S86" s="4"/>
      <x:c r="T86" s="4"/>
      <x:c r="U86" s="4"/>
      <x:c r="V86" s="4"/>
    </x:row>
    <x:row r="87">
      <x:c r="A87" s="93"/>
      <x:c r="B87" s="29"/>
      <x:c r="C87" s="29"/>
      <x:c r="D87" s="29"/>
      <x:c r="E87" s="29"/>
      <x:c r="F87" s="29"/>
      <x:c r="G87" s="29"/>
      <x:c r="H87" s="29"/>
      <x:c r="I87" s="29"/>
      <x:c r="J87" s="65" t="str">
        <x:f>IF(A87="","",IF(G87="Menor es mejor",H87-I87,I87-H87))</x:f>
      </x:c>
      <x:c r="K87" s="73" t="str">
        <x:f>IF(A87="","",IF(OR(H87="",I87=""),"",IF(G87="Menor es mejor",IF(I87=0,1,MIN(2,H87/I87)),IF(H87=0,"",MIN(2,I87/H87)))))</x:f>
      </x:c>
      <x:c r="L87" s="65" t="str">
        <x:f>IF(A87="","",IF(OR(B87="",C87="",D87="",E87="",F87="",G87="",H87="",I87=""),"Falta",IF(K87&gt;=1,"Cumplido",IF(K87&gt;='CONFIGURACIÓN'!$D$14,"En riesgo","Bajo objetivo"))))</x:f>
      </x:c>
      <x:c r="M87" s="29"/>
      <x:c r="N87" s="65" t="str">
        <x:f>IF(A87="","",IF(OR(COUNTIFS($A$11:$A$160,A87,$B$11:$B$160,B87)&gt;1,B87="",C87="",COUNTIF('OBJETIVOS'!$A$11:$A$100,C87)=0,D87="",E87="",F87="",G87="",H87="",I87=""),"ERROR","CORRECTO"))</x:f>
      </x:c>
      <x:c r="O87" s="4"/>
      <x:c r="P87" s="4"/>
      <x:c r="Q87" s="4"/>
      <x:c r="R87" s="4"/>
      <x:c r="S87" s="4"/>
      <x:c r="T87" s="4"/>
      <x:c r="U87" s="4"/>
      <x:c r="V87" s="4"/>
    </x:row>
    <x:row r="88">
      <x:c r="A88" s="93"/>
      <x:c r="B88" s="29"/>
      <x:c r="C88" s="29"/>
      <x:c r="D88" s="29"/>
      <x:c r="E88" s="29"/>
      <x:c r="F88" s="29"/>
      <x:c r="G88" s="29"/>
      <x:c r="H88" s="29"/>
      <x:c r="I88" s="29"/>
      <x:c r="J88" s="65" t="str">
        <x:f>IF(A88="","",IF(G88="Menor es mejor",H88-I88,I88-H88))</x:f>
      </x:c>
      <x:c r="K88" s="73" t="str">
        <x:f>IF(A88="","",IF(OR(H88="",I88=""),"",IF(G88="Menor es mejor",IF(I88=0,1,MIN(2,H88/I88)),IF(H88=0,"",MIN(2,I88/H88)))))</x:f>
      </x:c>
      <x:c r="L88" s="65" t="str">
        <x:f>IF(A88="","",IF(OR(B88="",C88="",D88="",E88="",F88="",G88="",H88="",I88=""),"Falta",IF(K88&gt;=1,"Cumplido",IF(K88&gt;='CONFIGURACIÓN'!$D$14,"En riesgo","Bajo objetivo"))))</x:f>
      </x:c>
      <x:c r="M88" s="29"/>
      <x:c r="N88" s="65" t="str">
        <x:f>IF(A88="","",IF(OR(COUNTIFS($A$11:$A$160,A88,$B$11:$B$160,B88)&gt;1,B88="",C88="",COUNTIF('OBJETIVOS'!$A$11:$A$100,C88)=0,D88="",E88="",F88="",G88="",H88="",I88=""),"ERROR","CORRECTO"))</x:f>
      </x:c>
      <x:c r="O88" s="4"/>
      <x:c r="P88" s="4"/>
      <x:c r="Q88" s="4"/>
      <x:c r="R88" s="4"/>
      <x:c r="S88" s="4"/>
      <x:c r="T88" s="4"/>
      <x:c r="U88" s="4"/>
      <x:c r="V88" s="4"/>
    </x:row>
    <x:row r="89">
      <x:c r="A89" s="93"/>
      <x:c r="B89" s="29"/>
      <x:c r="C89" s="29"/>
      <x:c r="D89" s="29"/>
      <x:c r="E89" s="29"/>
      <x:c r="F89" s="29"/>
      <x:c r="G89" s="29"/>
      <x:c r="H89" s="29"/>
      <x:c r="I89" s="29"/>
      <x:c r="J89" s="65" t="str">
        <x:f>IF(A89="","",IF(G89="Menor es mejor",H89-I89,I89-H89))</x:f>
      </x:c>
      <x:c r="K89" s="73" t="str">
        <x:f>IF(A89="","",IF(OR(H89="",I89=""),"",IF(G89="Menor es mejor",IF(I89=0,1,MIN(2,H89/I89)),IF(H89=0,"",MIN(2,I89/H89)))))</x:f>
      </x:c>
      <x:c r="L89" s="65" t="str">
        <x:f>IF(A89="","",IF(OR(B89="",C89="",D89="",E89="",F89="",G89="",H89="",I89=""),"Falta",IF(K89&gt;=1,"Cumplido",IF(K89&gt;='CONFIGURACIÓN'!$D$14,"En riesgo","Bajo objetivo"))))</x:f>
      </x:c>
      <x:c r="M89" s="29"/>
      <x:c r="N89" s="65" t="str">
        <x:f>IF(A89="","",IF(OR(COUNTIFS($A$11:$A$160,A89,$B$11:$B$160,B89)&gt;1,B89="",C89="",COUNTIF('OBJETIVOS'!$A$11:$A$100,C89)=0,D89="",E89="",F89="",G89="",H89="",I89=""),"ERROR","CORRECTO"))</x:f>
      </x:c>
      <x:c r="O89" s="4"/>
      <x:c r="P89" s="4"/>
      <x:c r="Q89" s="4"/>
      <x:c r="R89" s="4"/>
      <x:c r="S89" s="4"/>
      <x:c r="T89" s="4"/>
      <x:c r="U89" s="4"/>
      <x:c r="V89" s="4"/>
    </x:row>
    <x:row r="90">
      <x:c r="A90" s="93"/>
      <x:c r="B90" s="29"/>
      <x:c r="C90" s="29"/>
      <x:c r="D90" s="29"/>
      <x:c r="E90" s="29"/>
      <x:c r="F90" s="29"/>
      <x:c r="G90" s="29"/>
      <x:c r="H90" s="29"/>
      <x:c r="I90" s="29"/>
      <x:c r="J90" s="65" t="str">
        <x:f>IF(A90="","",IF(G90="Menor es mejor",H90-I90,I90-H90))</x:f>
      </x:c>
      <x:c r="K90" s="73" t="str">
        <x:f>IF(A90="","",IF(OR(H90="",I90=""),"",IF(G90="Menor es mejor",IF(I90=0,1,MIN(2,H90/I90)),IF(H90=0,"",MIN(2,I90/H90)))))</x:f>
      </x:c>
      <x:c r="L90" s="65" t="str">
        <x:f>IF(A90="","",IF(OR(B90="",C90="",D90="",E90="",F90="",G90="",H90="",I90=""),"Falta",IF(K90&gt;=1,"Cumplido",IF(K90&gt;='CONFIGURACIÓN'!$D$14,"En riesgo","Bajo objetivo"))))</x:f>
      </x:c>
      <x:c r="M90" s="29"/>
      <x:c r="N90" s="65" t="str">
        <x:f>IF(A90="","",IF(OR(COUNTIFS($A$11:$A$160,A90,$B$11:$B$160,B90)&gt;1,B90="",C90="",COUNTIF('OBJETIVOS'!$A$11:$A$100,C90)=0,D90="",E90="",F90="",G90="",H90="",I90=""),"ERROR","CORRECTO"))</x:f>
      </x:c>
      <x:c r="O90" s="4"/>
      <x:c r="P90" s="4"/>
      <x:c r="Q90" s="4"/>
      <x:c r="R90" s="4"/>
      <x:c r="S90" s="4"/>
      <x:c r="T90" s="4"/>
      <x:c r="U90" s="4"/>
      <x:c r="V90" s="4"/>
    </x:row>
    <x:row r="91">
      <x:c r="A91" s="93"/>
      <x:c r="B91" s="29"/>
      <x:c r="C91" s="29"/>
      <x:c r="D91" s="29"/>
      <x:c r="E91" s="29"/>
      <x:c r="F91" s="29"/>
      <x:c r="G91" s="29"/>
      <x:c r="H91" s="29"/>
      <x:c r="I91" s="29"/>
      <x:c r="J91" s="65" t="str">
        <x:f>IF(A91="","",IF(G91="Menor es mejor",H91-I91,I91-H91))</x:f>
      </x:c>
      <x:c r="K91" s="73" t="str">
        <x:f>IF(A91="","",IF(OR(H91="",I91=""),"",IF(G91="Menor es mejor",IF(I91=0,1,MIN(2,H91/I91)),IF(H91=0,"",MIN(2,I91/H91)))))</x:f>
      </x:c>
      <x:c r="L91" s="65" t="str">
        <x:f>IF(A91="","",IF(OR(B91="",C91="",D91="",E91="",F91="",G91="",H91="",I91=""),"Falta",IF(K91&gt;=1,"Cumplido",IF(K91&gt;='CONFIGURACIÓN'!$D$14,"En riesgo","Bajo objetivo"))))</x:f>
      </x:c>
      <x:c r="M91" s="29"/>
      <x:c r="N91" s="65" t="str">
        <x:f>IF(A91="","",IF(OR(COUNTIFS($A$11:$A$160,A91,$B$11:$B$160,B91)&gt;1,B91="",C91="",COUNTIF('OBJETIVOS'!$A$11:$A$100,C91)=0,D91="",E91="",F91="",G91="",H91="",I91=""),"ERROR","CORRECTO"))</x:f>
      </x:c>
      <x:c r="O91" s="4"/>
      <x:c r="P91" s="4"/>
      <x:c r="Q91" s="4"/>
      <x:c r="R91" s="4"/>
      <x:c r="S91" s="4"/>
      <x:c r="T91" s="4"/>
      <x:c r="U91" s="4"/>
      <x:c r="V91" s="4"/>
    </x:row>
    <x:row r="92">
      <x:c r="A92" s="93"/>
      <x:c r="B92" s="29"/>
      <x:c r="C92" s="29"/>
      <x:c r="D92" s="29"/>
      <x:c r="E92" s="29"/>
      <x:c r="F92" s="29"/>
      <x:c r="G92" s="29"/>
      <x:c r="H92" s="29"/>
      <x:c r="I92" s="29"/>
      <x:c r="J92" s="65" t="str">
        <x:f>IF(A92="","",IF(G92="Menor es mejor",H92-I92,I92-H92))</x:f>
      </x:c>
      <x:c r="K92" s="73" t="str">
        <x:f>IF(A92="","",IF(OR(H92="",I92=""),"",IF(G92="Menor es mejor",IF(I92=0,1,MIN(2,H92/I92)),IF(H92=0,"",MIN(2,I92/H92)))))</x:f>
      </x:c>
      <x:c r="L92" s="65" t="str">
        <x:f>IF(A92="","",IF(OR(B92="",C92="",D92="",E92="",F92="",G92="",H92="",I92=""),"Falta",IF(K92&gt;=1,"Cumplido",IF(K92&gt;='CONFIGURACIÓN'!$D$14,"En riesgo","Bajo objetivo"))))</x:f>
      </x:c>
      <x:c r="M92" s="29"/>
      <x:c r="N92" s="65" t="str">
        <x:f>IF(A92="","",IF(OR(COUNTIFS($A$11:$A$160,A92,$B$11:$B$160,B92)&gt;1,B92="",C92="",COUNTIF('OBJETIVOS'!$A$11:$A$100,C92)=0,D92="",E92="",F92="",G92="",H92="",I92=""),"ERROR","CORRECTO"))</x:f>
      </x:c>
      <x:c r="O92" s="4"/>
      <x:c r="P92" s="4"/>
      <x:c r="Q92" s="4"/>
      <x:c r="R92" s="4"/>
      <x:c r="S92" s="4"/>
      <x:c r="T92" s="4"/>
      <x:c r="U92" s="4"/>
      <x:c r="V92" s="4"/>
    </x:row>
    <x:row r="93">
      <x:c r="A93" s="93"/>
      <x:c r="B93" s="29"/>
      <x:c r="C93" s="29"/>
      <x:c r="D93" s="29"/>
      <x:c r="E93" s="29"/>
      <x:c r="F93" s="29"/>
      <x:c r="G93" s="29"/>
      <x:c r="H93" s="29"/>
      <x:c r="I93" s="29"/>
      <x:c r="J93" s="65" t="str">
        <x:f>IF(A93="","",IF(G93="Menor es mejor",H93-I93,I93-H93))</x:f>
      </x:c>
      <x:c r="K93" s="73" t="str">
        <x:f>IF(A93="","",IF(OR(H93="",I93=""),"",IF(G93="Menor es mejor",IF(I93=0,1,MIN(2,H93/I93)),IF(H93=0,"",MIN(2,I93/H93)))))</x:f>
      </x:c>
      <x:c r="L93" s="65" t="str">
        <x:f>IF(A93="","",IF(OR(B93="",C93="",D93="",E93="",F93="",G93="",H93="",I93=""),"Falta",IF(K93&gt;=1,"Cumplido",IF(K93&gt;='CONFIGURACIÓN'!$D$14,"En riesgo","Bajo objetivo"))))</x:f>
      </x:c>
      <x:c r="M93" s="29"/>
      <x:c r="N93" s="65" t="str">
        <x:f>IF(A93="","",IF(OR(COUNTIFS($A$11:$A$160,A93,$B$11:$B$160,B93)&gt;1,B93="",C93="",COUNTIF('OBJETIVOS'!$A$11:$A$100,C93)=0,D93="",E93="",F93="",G93="",H93="",I93=""),"ERROR","CORRECTO"))</x:f>
      </x:c>
      <x:c r="O93" s="4"/>
      <x:c r="P93" s="4"/>
      <x:c r="Q93" s="4"/>
      <x:c r="R93" s="4"/>
      <x:c r="S93" s="4"/>
      <x:c r="T93" s="4"/>
      <x:c r="U93" s="4"/>
      <x:c r="V93" s="4"/>
    </x:row>
    <x:row r="94">
      <x:c r="A94" s="93"/>
      <x:c r="B94" s="29"/>
      <x:c r="C94" s="29"/>
      <x:c r="D94" s="29"/>
      <x:c r="E94" s="29"/>
      <x:c r="F94" s="29"/>
      <x:c r="G94" s="29"/>
      <x:c r="H94" s="29"/>
      <x:c r="I94" s="29"/>
      <x:c r="J94" s="65" t="str">
        <x:f>IF(A94="","",IF(G94="Menor es mejor",H94-I94,I94-H94))</x:f>
      </x:c>
      <x:c r="K94" s="73" t="str">
        <x:f>IF(A94="","",IF(OR(H94="",I94=""),"",IF(G94="Menor es mejor",IF(I94=0,1,MIN(2,H94/I94)),IF(H94=0,"",MIN(2,I94/H94)))))</x:f>
      </x:c>
      <x:c r="L94" s="65" t="str">
        <x:f>IF(A94="","",IF(OR(B94="",C94="",D94="",E94="",F94="",G94="",H94="",I94=""),"Falta",IF(K94&gt;=1,"Cumplido",IF(K94&gt;='CONFIGURACIÓN'!$D$14,"En riesgo","Bajo objetivo"))))</x:f>
      </x:c>
      <x:c r="M94" s="29"/>
      <x:c r="N94" s="65" t="str">
        <x:f>IF(A94="","",IF(OR(COUNTIFS($A$11:$A$160,A94,$B$11:$B$160,B94)&gt;1,B94="",C94="",COUNTIF('OBJETIVOS'!$A$11:$A$100,C94)=0,D94="",E94="",F94="",G94="",H94="",I94=""),"ERROR","CORRECTO"))</x:f>
      </x:c>
      <x:c r="O94" s="4"/>
      <x:c r="P94" s="4"/>
      <x:c r="Q94" s="4"/>
      <x:c r="R94" s="4"/>
      <x:c r="S94" s="4"/>
      <x:c r="T94" s="4"/>
      <x:c r="U94" s="4"/>
      <x:c r="V94" s="4"/>
    </x:row>
    <x:row r="95">
      <x:c r="A95" s="93"/>
      <x:c r="B95" s="29"/>
      <x:c r="C95" s="29"/>
      <x:c r="D95" s="29"/>
      <x:c r="E95" s="29"/>
      <x:c r="F95" s="29"/>
      <x:c r="G95" s="29"/>
      <x:c r="H95" s="29"/>
      <x:c r="I95" s="29"/>
      <x:c r="J95" s="65" t="str">
        <x:f>IF(A95="","",IF(G95="Menor es mejor",H95-I95,I95-H95))</x:f>
      </x:c>
      <x:c r="K95" s="73" t="str">
        <x:f>IF(A95="","",IF(OR(H95="",I95=""),"",IF(G95="Menor es mejor",IF(I95=0,1,MIN(2,H95/I95)),IF(H95=0,"",MIN(2,I95/H95)))))</x:f>
      </x:c>
      <x:c r="L95" s="65" t="str">
        <x:f>IF(A95="","",IF(OR(B95="",C95="",D95="",E95="",F95="",G95="",H95="",I95=""),"Falta",IF(K95&gt;=1,"Cumplido",IF(K95&gt;='CONFIGURACIÓN'!$D$14,"En riesgo","Bajo objetivo"))))</x:f>
      </x:c>
      <x:c r="M95" s="29"/>
      <x:c r="N95" s="65" t="str">
        <x:f>IF(A95="","",IF(OR(COUNTIFS($A$11:$A$160,A95,$B$11:$B$160,B95)&gt;1,B95="",C95="",COUNTIF('OBJETIVOS'!$A$11:$A$100,C95)=0,D95="",E95="",F95="",G95="",H95="",I95=""),"ERROR","CORRECTO"))</x:f>
      </x:c>
      <x:c r="O95" s="4"/>
      <x:c r="P95" s="4"/>
      <x:c r="Q95" s="4"/>
      <x:c r="R95" s="4"/>
      <x:c r="S95" s="4"/>
      <x:c r="T95" s="4"/>
      <x:c r="U95" s="4"/>
      <x:c r="V95" s="4"/>
    </x:row>
    <x:row r="96">
      <x:c r="A96" s="93"/>
      <x:c r="B96" s="29"/>
      <x:c r="C96" s="29"/>
      <x:c r="D96" s="29"/>
      <x:c r="E96" s="29"/>
      <x:c r="F96" s="29"/>
      <x:c r="G96" s="29"/>
      <x:c r="H96" s="29"/>
      <x:c r="I96" s="29"/>
      <x:c r="J96" s="65" t="str">
        <x:f>IF(A96="","",IF(G96="Menor es mejor",H96-I96,I96-H96))</x:f>
      </x:c>
      <x:c r="K96" s="73" t="str">
        <x:f>IF(A96="","",IF(OR(H96="",I96=""),"",IF(G96="Menor es mejor",IF(I96=0,1,MIN(2,H96/I96)),IF(H96=0,"",MIN(2,I96/H96)))))</x:f>
      </x:c>
      <x:c r="L96" s="65" t="str">
        <x:f>IF(A96="","",IF(OR(B96="",C96="",D96="",E96="",F96="",G96="",H96="",I96=""),"Falta",IF(K96&gt;=1,"Cumplido",IF(K96&gt;='CONFIGURACIÓN'!$D$14,"En riesgo","Bajo objetivo"))))</x:f>
      </x:c>
      <x:c r="M96" s="29"/>
      <x:c r="N96" s="65" t="str">
        <x:f>IF(A96="","",IF(OR(COUNTIFS($A$11:$A$160,A96,$B$11:$B$160,B96)&gt;1,B96="",C96="",COUNTIF('OBJETIVOS'!$A$11:$A$100,C96)=0,D96="",E96="",F96="",G96="",H96="",I96=""),"ERROR","CORRECTO"))</x:f>
      </x:c>
      <x:c r="O96" s="4"/>
      <x:c r="P96" s="4"/>
      <x:c r="Q96" s="4"/>
      <x:c r="R96" s="4"/>
      <x:c r="S96" s="4"/>
      <x:c r="T96" s="4"/>
      <x:c r="U96" s="4"/>
      <x:c r="V96" s="4"/>
    </x:row>
    <x:row r="97">
      <x:c r="A97" s="93"/>
      <x:c r="B97" s="29"/>
      <x:c r="C97" s="29"/>
      <x:c r="D97" s="29"/>
      <x:c r="E97" s="29"/>
      <x:c r="F97" s="29"/>
      <x:c r="G97" s="29"/>
      <x:c r="H97" s="29"/>
      <x:c r="I97" s="29"/>
      <x:c r="J97" s="65" t="str">
        <x:f>IF(A97="","",IF(G97="Menor es mejor",H97-I97,I97-H97))</x:f>
      </x:c>
      <x:c r="K97" s="73" t="str">
        <x:f>IF(A97="","",IF(OR(H97="",I97=""),"",IF(G97="Menor es mejor",IF(I97=0,1,MIN(2,H97/I97)),IF(H97=0,"",MIN(2,I97/H97)))))</x:f>
      </x:c>
      <x:c r="L97" s="65" t="str">
        <x:f>IF(A97="","",IF(OR(B97="",C97="",D97="",E97="",F97="",G97="",H97="",I97=""),"Falta",IF(K97&gt;=1,"Cumplido",IF(K97&gt;='CONFIGURACIÓN'!$D$14,"En riesgo","Bajo objetivo"))))</x:f>
      </x:c>
      <x:c r="M97" s="29"/>
      <x:c r="N97" s="65" t="str">
        <x:f>IF(A97="","",IF(OR(COUNTIFS($A$11:$A$160,A97,$B$11:$B$160,B97)&gt;1,B97="",C97="",COUNTIF('OBJETIVOS'!$A$11:$A$100,C97)=0,D97="",E97="",F97="",G97="",H97="",I97=""),"ERROR","CORRECTO"))</x:f>
      </x:c>
      <x:c r="O97" s="4"/>
      <x:c r="P97" s="4"/>
      <x:c r="Q97" s="4"/>
      <x:c r="R97" s="4"/>
      <x:c r="S97" s="4"/>
      <x:c r="T97" s="4"/>
      <x:c r="U97" s="4"/>
      <x:c r="V97" s="4"/>
    </x:row>
    <x:row r="98">
      <x:c r="A98" s="93"/>
      <x:c r="B98" s="29"/>
      <x:c r="C98" s="29"/>
      <x:c r="D98" s="29"/>
      <x:c r="E98" s="29"/>
      <x:c r="F98" s="29"/>
      <x:c r="G98" s="29"/>
      <x:c r="H98" s="29"/>
      <x:c r="I98" s="29"/>
      <x:c r="J98" s="65" t="str">
        <x:f>IF(A98="","",IF(G98="Menor es mejor",H98-I98,I98-H98))</x:f>
      </x:c>
      <x:c r="K98" s="73" t="str">
        <x:f>IF(A98="","",IF(OR(H98="",I98=""),"",IF(G98="Menor es mejor",IF(I98=0,1,MIN(2,H98/I98)),IF(H98=0,"",MIN(2,I98/H98)))))</x:f>
      </x:c>
      <x:c r="L98" s="65" t="str">
        <x:f>IF(A98="","",IF(OR(B98="",C98="",D98="",E98="",F98="",G98="",H98="",I98=""),"Falta",IF(K98&gt;=1,"Cumplido",IF(K98&gt;='CONFIGURACIÓN'!$D$14,"En riesgo","Bajo objetivo"))))</x:f>
      </x:c>
      <x:c r="M98" s="29"/>
      <x:c r="N98" s="65" t="str">
        <x:f>IF(A98="","",IF(OR(COUNTIFS($A$11:$A$160,A98,$B$11:$B$160,B98)&gt;1,B98="",C98="",COUNTIF('OBJETIVOS'!$A$11:$A$100,C98)=0,D98="",E98="",F98="",G98="",H98="",I98=""),"ERROR","CORRECTO"))</x:f>
      </x:c>
      <x:c r="O98" s="4"/>
      <x:c r="P98" s="4"/>
      <x:c r="Q98" s="4"/>
      <x:c r="R98" s="4"/>
      <x:c r="S98" s="4"/>
      <x:c r="T98" s="4"/>
      <x:c r="U98" s="4"/>
      <x:c r="V98" s="4"/>
    </x:row>
    <x:row r="99">
      <x:c r="A99" s="93"/>
      <x:c r="B99" s="29"/>
      <x:c r="C99" s="29"/>
      <x:c r="D99" s="29"/>
      <x:c r="E99" s="29"/>
      <x:c r="F99" s="29"/>
      <x:c r="G99" s="29"/>
      <x:c r="H99" s="29"/>
      <x:c r="I99" s="29"/>
      <x:c r="J99" s="65" t="str">
        <x:f>IF(A99="","",IF(G99="Menor es mejor",H99-I99,I99-H99))</x:f>
      </x:c>
      <x:c r="K99" s="73" t="str">
        <x:f>IF(A99="","",IF(OR(H99="",I99=""),"",IF(G99="Menor es mejor",IF(I99=0,1,MIN(2,H99/I99)),IF(H99=0,"",MIN(2,I99/H99)))))</x:f>
      </x:c>
      <x:c r="L99" s="65" t="str">
        <x:f>IF(A99="","",IF(OR(B99="",C99="",D99="",E99="",F99="",G99="",H99="",I99=""),"Falta",IF(K99&gt;=1,"Cumplido",IF(K99&gt;='CONFIGURACIÓN'!$D$14,"En riesgo","Bajo objetivo"))))</x:f>
      </x:c>
      <x:c r="M99" s="29"/>
      <x:c r="N99" s="65" t="str">
        <x:f>IF(A99="","",IF(OR(COUNTIFS($A$11:$A$160,A99,$B$11:$B$160,B99)&gt;1,B99="",C99="",COUNTIF('OBJETIVOS'!$A$11:$A$100,C99)=0,D99="",E99="",F99="",G99="",H99="",I99=""),"ERROR","CORRECTO"))</x:f>
      </x:c>
      <x:c r="O99" s="4"/>
      <x:c r="P99" s="4"/>
      <x:c r="Q99" s="4"/>
      <x:c r="R99" s="4"/>
      <x:c r="S99" s="4"/>
      <x:c r="T99" s="4"/>
      <x:c r="U99" s="4"/>
      <x:c r="V99" s="4"/>
    </x:row>
    <x:row r="100">
      <x:c r="A100" s="93"/>
      <x:c r="B100" s="29"/>
      <x:c r="C100" s="29"/>
      <x:c r="D100" s="29"/>
      <x:c r="E100" s="29"/>
      <x:c r="F100" s="29"/>
      <x:c r="G100" s="29"/>
      <x:c r="H100" s="29"/>
      <x:c r="I100" s="29"/>
      <x:c r="J100" s="65" t="str">
        <x:f>IF(A100="","",IF(G100="Menor es mejor",H100-I100,I100-H100))</x:f>
      </x:c>
      <x:c r="K100" s="73" t="str">
        <x:f>IF(A100="","",IF(OR(H100="",I100=""),"",IF(G100="Menor es mejor",IF(I100=0,1,MIN(2,H100/I100)),IF(H100=0,"",MIN(2,I100/H100)))))</x:f>
      </x:c>
      <x:c r="L100" s="65" t="str">
        <x:f>IF(A100="","",IF(OR(B100="",C100="",D100="",E100="",F100="",G100="",H100="",I100=""),"Falta",IF(K100&gt;=1,"Cumplido",IF(K100&gt;='CONFIGURACIÓN'!$D$14,"En riesgo","Bajo objetivo"))))</x:f>
      </x:c>
      <x:c r="M100" s="29"/>
      <x:c r="N100" s="65" t="str">
        <x:f>IF(A100="","",IF(OR(COUNTIFS($A$11:$A$160,A100,$B$11:$B$160,B100)&gt;1,B100="",C100="",COUNTIF('OBJETIVOS'!$A$11:$A$100,C100)=0,D100="",E100="",F100="",G100="",H100="",I100=""),"ERROR","CORRECTO"))</x:f>
      </x:c>
      <x:c r="O100" s="4"/>
      <x:c r="P100" s="4"/>
      <x:c r="Q100" s="4"/>
      <x:c r="R100" s="4"/>
      <x:c r="S100" s="4"/>
      <x:c r="T100" s="4"/>
      <x:c r="U100" s="4"/>
      <x:c r="V100" s="4"/>
    </x:row>
    <x:row r="101">
      <x:c r="A101" s="93"/>
      <x:c r="B101" s="29"/>
      <x:c r="C101" s="29"/>
      <x:c r="D101" s="29"/>
      <x:c r="E101" s="29"/>
      <x:c r="F101" s="29"/>
      <x:c r="G101" s="29"/>
      <x:c r="H101" s="29"/>
      <x:c r="I101" s="29"/>
      <x:c r="J101" s="65" t="str">
        <x:f>IF(A101="","",IF(G101="Menor es mejor",H101-I101,I101-H101))</x:f>
      </x:c>
      <x:c r="K101" s="73" t="str">
        <x:f>IF(A101="","",IF(OR(H101="",I101=""),"",IF(G101="Menor es mejor",IF(I101=0,1,MIN(2,H101/I101)),IF(H101=0,"",MIN(2,I101/H101)))))</x:f>
      </x:c>
      <x:c r="L101" s="65" t="str">
        <x:f>IF(A101="","",IF(OR(B101="",C101="",D101="",E101="",F101="",G101="",H101="",I101=""),"Falta",IF(K101&gt;=1,"Cumplido",IF(K101&gt;='CONFIGURACIÓN'!$D$14,"En riesgo","Bajo objetivo"))))</x:f>
      </x:c>
      <x:c r="M101" s="29"/>
      <x:c r="N101" s="65" t="str">
        <x:f>IF(A101="","",IF(OR(COUNTIFS($A$11:$A$160,A101,$B$11:$B$160,B101)&gt;1,B101="",C101="",COUNTIF('OBJETIVOS'!$A$11:$A$100,C101)=0,D101="",E101="",F101="",G101="",H101="",I101=""),"ERROR","CORRECTO"))</x:f>
      </x:c>
      <x:c r="O101" s="4"/>
      <x:c r="P101" s="4"/>
      <x:c r="Q101" s="4"/>
      <x:c r="R101" s="4"/>
      <x:c r="S101" s="4"/>
      <x:c r="T101" s="4"/>
      <x:c r="U101" s="4"/>
      <x:c r="V101" s="4"/>
    </x:row>
    <x:row r="102">
      <x:c r="A102" s="93"/>
      <x:c r="B102" s="29"/>
      <x:c r="C102" s="29"/>
      <x:c r="D102" s="29"/>
      <x:c r="E102" s="29"/>
      <x:c r="F102" s="29"/>
      <x:c r="G102" s="29"/>
      <x:c r="H102" s="29"/>
      <x:c r="I102" s="29"/>
      <x:c r="J102" s="65" t="str">
        <x:f>IF(A102="","",IF(G102="Menor es mejor",H102-I102,I102-H102))</x:f>
      </x:c>
      <x:c r="K102" s="73" t="str">
        <x:f>IF(A102="","",IF(OR(H102="",I102=""),"",IF(G102="Menor es mejor",IF(I102=0,1,MIN(2,H102/I102)),IF(H102=0,"",MIN(2,I102/H102)))))</x:f>
      </x:c>
      <x:c r="L102" s="65" t="str">
        <x:f>IF(A102="","",IF(OR(B102="",C102="",D102="",E102="",F102="",G102="",H102="",I102=""),"Falta",IF(K102&gt;=1,"Cumplido",IF(K102&gt;='CONFIGURACIÓN'!$D$14,"En riesgo","Bajo objetivo"))))</x:f>
      </x:c>
      <x:c r="M102" s="29"/>
      <x:c r="N102" s="65" t="str">
        <x:f>IF(A102="","",IF(OR(COUNTIFS($A$11:$A$160,A102,$B$11:$B$160,B102)&gt;1,B102="",C102="",COUNTIF('OBJETIVOS'!$A$11:$A$100,C102)=0,D102="",E102="",F102="",G102="",H102="",I102=""),"ERROR","CORRECTO"))</x:f>
      </x:c>
      <x:c r="O102" s="4"/>
      <x:c r="P102" s="4"/>
      <x:c r="Q102" s="4"/>
      <x:c r="R102" s="4"/>
      <x:c r="S102" s="4"/>
      <x:c r="T102" s="4"/>
      <x:c r="U102" s="4"/>
      <x:c r="V102" s="4"/>
    </x:row>
    <x:row r="103">
      <x:c r="A103" s="93"/>
      <x:c r="B103" s="29"/>
      <x:c r="C103" s="29"/>
      <x:c r="D103" s="29"/>
      <x:c r="E103" s="29"/>
      <x:c r="F103" s="29"/>
      <x:c r="G103" s="29"/>
      <x:c r="H103" s="29"/>
      <x:c r="I103" s="29"/>
      <x:c r="J103" s="65" t="str">
        <x:f>IF(A103="","",IF(G103="Menor es mejor",H103-I103,I103-H103))</x:f>
      </x:c>
      <x:c r="K103" s="73" t="str">
        <x:f>IF(A103="","",IF(OR(H103="",I103=""),"",IF(G103="Menor es mejor",IF(I103=0,1,MIN(2,H103/I103)),IF(H103=0,"",MIN(2,I103/H103)))))</x:f>
      </x:c>
      <x:c r="L103" s="65" t="str">
        <x:f>IF(A103="","",IF(OR(B103="",C103="",D103="",E103="",F103="",G103="",H103="",I103=""),"Falta",IF(K103&gt;=1,"Cumplido",IF(K103&gt;='CONFIGURACIÓN'!$D$14,"En riesgo","Bajo objetivo"))))</x:f>
      </x:c>
      <x:c r="M103" s="29"/>
      <x:c r="N103" s="65" t="str">
        <x:f>IF(A103="","",IF(OR(COUNTIFS($A$11:$A$160,A103,$B$11:$B$160,B103)&gt;1,B103="",C103="",COUNTIF('OBJETIVOS'!$A$11:$A$100,C103)=0,D103="",E103="",F103="",G103="",H103="",I103=""),"ERROR","CORRECTO"))</x:f>
      </x:c>
      <x:c r="O103" s="4"/>
      <x:c r="P103" s="4"/>
      <x:c r="Q103" s="4"/>
      <x:c r="R103" s="4"/>
      <x:c r="S103" s="4"/>
      <x:c r="T103" s="4"/>
      <x:c r="U103" s="4"/>
      <x:c r="V103" s="4"/>
    </x:row>
    <x:row r="104">
      <x:c r="A104" s="93"/>
      <x:c r="B104" s="29"/>
      <x:c r="C104" s="29"/>
      <x:c r="D104" s="29"/>
      <x:c r="E104" s="29"/>
      <x:c r="F104" s="29"/>
      <x:c r="G104" s="29"/>
      <x:c r="H104" s="29"/>
      <x:c r="I104" s="29"/>
      <x:c r="J104" s="65" t="str">
        <x:f>IF(A104="","",IF(G104="Menor es mejor",H104-I104,I104-H104))</x:f>
      </x:c>
      <x:c r="K104" s="73" t="str">
        <x:f>IF(A104="","",IF(OR(H104="",I104=""),"",IF(G104="Menor es mejor",IF(I104=0,1,MIN(2,H104/I104)),IF(H104=0,"",MIN(2,I104/H104)))))</x:f>
      </x:c>
      <x:c r="L104" s="65" t="str">
        <x:f>IF(A104="","",IF(OR(B104="",C104="",D104="",E104="",F104="",G104="",H104="",I104=""),"Falta",IF(K104&gt;=1,"Cumplido",IF(K104&gt;='CONFIGURACIÓN'!$D$14,"En riesgo","Bajo objetivo"))))</x:f>
      </x:c>
      <x:c r="M104" s="29"/>
      <x:c r="N104" s="65" t="str">
        <x:f>IF(A104="","",IF(OR(COUNTIFS($A$11:$A$160,A104,$B$11:$B$160,B104)&gt;1,B104="",C104="",COUNTIF('OBJETIVOS'!$A$11:$A$100,C104)=0,D104="",E104="",F104="",G104="",H104="",I104=""),"ERROR","CORRECTO"))</x:f>
      </x:c>
      <x:c r="O104" s="4"/>
      <x:c r="P104" s="4"/>
      <x:c r="Q104" s="4"/>
      <x:c r="R104" s="4"/>
      <x:c r="S104" s="4"/>
      <x:c r="T104" s="4"/>
      <x:c r="U104" s="4"/>
      <x:c r="V104" s="4"/>
    </x:row>
    <x:row r="105">
      <x:c r="A105" s="93"/>
      <x:c r="B105" s="29"/>
      <x:c r="C105" s="29"/>
      <x:c r="D105" s="29"/>
      <x:c r="E105" s="29"/>
      <x:c r="F105" s="29"/>
      <x:c r="G105" s="29"/>
      <x:c r="H105" s="29"/>
      <x:c r="I105" s="29"/>
      <x:c r="J105" s="65" t="str">
        <x:f>IF(A105="","",IF(G105="Menor es mejor",H105-I105,I105-H105))</x:f>
      </x:c>
      <x:c r="K105" s="73" t="str">
        <x:f>IF(A105="","",IF(OR(H105="",I105=""),"",IF(G105="Menor es mejor",IF(I105=0,1,MIN(2,H105/I105)),IF(H105=0,"",MIN(2,I105/H105)))))</x:f>
      </x:c>
      <x:c r="L105" s="65" t="str">
        <x:f>IF(A105="","",IF(OR(B105="",C105="",D105="",E105="",F105="",G105="",H105="",I105=""),"Falta",IF(K105&gt;=1,"Cumplido",IF(K105&gt;='CONFIGURACIÓN'!$D$14,"En riesgo","Bajo objetivo"))))</x:f>
      </x:c>
      <x:c r="M105" s="29"/>
      <x:c r="N105" s="65" t="str">
        <x:f>IF(A105="","",IF(OR(COUNTIFS($A$11:$A$160,A105,$B$11:$B$160,B105)&gt;1,B105="",C105="",COUNTIF('OBJETIVOS'!$A$11:$A$100,C105)=0,D105="",E105="",F105="",G105="",H105="",I105=""),"ERROR","CORRECTO"))</x:f>
      </x:c>
      <x:c r="O105" s="4"/>
      <x:c r="P105" s="4"/>
      <x:c r="Q105" s="4"/>
      <x:c r="R105" s="4"/>
      <x:c r="S105" s="4"/>
      <x:c r="T105" s="4"/>
      <x:c r="U105" s="4"/>
      <x:c r="V105" s="4"/>
    </x:row>
    <x:row r="106">
      <x:c r="A106" s="93"/>
      <x:c r="B106" s="29"/>
      <x:c r="C106" s="29"/>
      <x:c r="D106" s="29"/>
      <x:c r="E106" s="29"/>
      <x:c r="F106" s="29"/>
      <x:c r="G106" s="29"/>
      <x:c r="H106" s="29"/>
      <x:c r="I106" s="29"/>
      <x:c r="J106" s="65" t="str">
        <x:f>IF(A106="","",IF(G106="Menor es mejor",H106-I106,I106-H106))</x:f>
      </x:c>
      <x:c r="K106" s="73" t="str">
        <x:f>IF(A106="","",IF(OR(H106="",I106=""),"",IF(G106="Menor es mejor",IF(I106=0,1,MIN(2,H106/I106)),IF(H106=0,"",MIN(2,I106/H106)))))</x:f>
      </x:c>
      <x:c r="L106" s="65" t="str">
        <x:f>IF(A106="","",IF(OR(B106="",C106="",D106="",E106="",F106="",G106="",H106="",I106=""),"Falta",IF(K106&gt;=1,"Cumplido",IF(K106&gt;='CONFIGURACIÓN'!$D$14,"En riesgo","Bajo objetivo"))))</x:f>
      </x:c>
      <x:c r="M106" s="29"/>
      <x:c r="N106" s="65" t="str">
        <x:f>IF(A106="","",IF(OR(COUNTIFS($A$11:$A$160,A106,$B$11:$B$160,B106)&gt;1,B106="",C106="",COUNTIF('OBJETIVOS'!$A$11:$A$100,C106)=0,D106="",E106="",F106="",G106="",H106="",I106=""),"ERROR","CORRECTO"))</x:f>
      </x:c>
      <x:c r="O106" s="4"/>
      <x:c r="P106" s="4"/>
      <x:c r="Q106" s="4"/>
      <x:c r="R106" s="4"/>
      <x:c r="S106" s="4"/>
      <x:c r="T106" s="4"/>
      <x:c r="U106" s="4"/>
      <x:c r="V106" s="4"/>
    </x:row>
    <x:row r="107">
      <x:c r="A107" s="93"/>
      <x:c r="B107" s="29"/>
      <x:c r="C107" s="29"/>
      <x:c r="D107" s="29"/>
      <x:c r="E107" s="29"/>
      <x:c r="F107" s="29"/>
      <x:c r="G107" s="29"/>
      <x:c r="H107" s="29"/>
      <x:c r="I107" s="29"/>
      <x:c r="J107" s="65" t="str">
        <x:f>IF(A107="","",IF(G107="Menor es mejor",H107-I107,I107-H107))</x:f>
      </x:c>
      <x:c r="K107" s="73" t="str">
        <x:f>IF(A107="","",IF(OR(H107="",I107=""),"",IF(G107="Menor es mejor",IF(I107=0,1,MIN(2,H107/I107)),IF(H107=0,"",MIN(2,I107/H107)))))</x:f>
      </x:c>
      <x:c r="L107" s="65" t="str">
        <x:f>IF(A107="","",IF(OR(B107="",C107="",D107="",E107="",F107="",G107="",H107="",I107=""),"Falta",IF(K107&gt;=1,"Cumplido",IF(K107&gt;='CONFIGURACIÓN'!$D$14,"En riesgo","Bajo objetivo"))))</x:f>
      </x:c>
      <x:c r="M107" s="29"/>
      <x:c r="N107" s="65" t="str">
        <x:f>IF(A107="","",IF(OR(COUNTIFS($A$11:$A$160,A107,$B$11:$B$160,B107)&gt;1,B107="",C107="",COUNTIF('OBJETIVOS'!$A$11:$A$100,C107)=0,D107="",E107="",F107="",G107="",H107="",I107=""),"ERROR","CORRECTO"))</x:f>
      </x:c>
      <x:c r="O107" s="4"/>
      <x:c r="P107" s="4"/>
      <x:c r="Q107" s="4"/>
      <x:c r="R107" s="4"/>
      <x:c r="S107" s="4"/>
      <x:c r="T107" s="4"/>
      <x:c r="U107" s="4"/>
      <x:c r="V107" s="4"/>
    </x:row>
    <x:row r="108">
      <x:c r="A108" s="93"/>
      <x:c r="B108" s="29"/>
      <x:c r="C108" s="29"/>
      <x:c r="D108" s="29"/>
      <x:c r="E108" s="29"/>
      <x:c r="F108" s="29"/>
      <x:c r="G108" s="29"/>
      <x:c r="H108" s="29"/>
      <x:c r="I108" s="29"/>
      <x:c r="J108" s="65" t="str">
        <x:f>IF(A108="","",IF(G108="Menor es mejor",H108-I108,I108-H108))</x:f>
      </x:c>
      <x:c r="K108" s="73" t="str">
        <x:f>IF(A108="","",IF(OR(H108="",I108=""),"",IF(G108="Menor es mejor",IF(I108=0,1,MIN(2,H108/I108)),IF(H108=0,"",MIN(2,I108/H108)))))</x:f>
      </x:c>
      <x:c r="L108" s="65" t="str">
        <x:f>IF(A108="","",IF(OR(B108="",C108="",D108="",E108="",F108="",G108="",H108="",I108=""),"Falta",IF(K108&gt;=1,"Cumplido",IF(K108&gt;='CONFIGURACIÓN'!$D$14,"En riesgo","Bajo objetivo"))))</x:f>
      </x:c>
      <x:c r="M108" s="29"/>
      <x:c r="N108" s="65" t="str">
        <x:f>IF(A108="","",IF(OR(COUNTIFS($A$11:$A$160,A108,$B$11:$B$160,B108)&gt;1,B108="",C108="",COUNTIF('OBJETIVOS'!$A$11:$A$100,C108)=0,D108="",E108="",F108="",G108="",H108="",I108=""),"ERROR","CORRECTO"))</x:f>
      </x:c>
      <x:c r="O108" s="4"/>
      <x:c r="P108" s="4"/>
      <x:c r="Q108" s="4"/>
      <x:c r="R108" s="4"/>
      <x:c r="S108" s="4"/>
      <x:c r="T108" s="4"/>
      <x:c r="U108" s="4"/>
      <x:c r="V108" s="4"/>
    </x:row>
    <x:row r="109">
      <x:c r="A109" s="93"/>
      <x:c r="B109" s="29"/>
      <x:c r="C109" s="29"/>
      <x:c r="D109" s="29"/>
      <x:c r="E109" s="29"/>
      <x:c r="F109" s="29"/>
      <x:c r="G109" s="29"/>
      <x:c r="H109" s="29"/>
      <x:c r="I109" s="29"/>
      <x:c r="J109" s="65" t="str">
        <x:f>IF(A109="","",IF(G109="Menor es mejor",H109-I109,I109-H109))</x:f>
      </x:c>
      <x:c r="K109" s="73" t="str">
        <x:f>IF(A109="","",IF(OR(H109="",I109=""),"",IF(G109="Menor es mejor",IF(I109=0,1,MIN(2,H109/I109)),IF(H109=0,"",MIN(2,I109/H109)))))</x:f>
      </x:c>
      <x:c r="L109" s="65" t="str">
        <x:f>IF(A109="","",IF(OR(B109="",C109="",D109="",E109="",F109="",G109="",H109="",I109=""),"Falta",IF(K109&gt;=1,"Cumplido",IF(K109&gt;='CONFIGURACIÓN'!$D$14,"En riesgo","Bajo objetivo"))))</x:f>
      </x:c>
      <x:c r="M109" s="29"/>
      <x:c r="N109" s="65" t="str">
        <x:f>IF(A109="","",IF(OR(COUNTIFS($A$11:$A$160,A109,$B$11:$B$160,B109)&gt;1,B109="",C109="",COUNTIF('OBJETIVOS'!$A$11:$A$100,C109)=0,D109="",E109="",F109="",G109="",H109="",I109=""),"ERROR","CORRECTO"))</x:f>
      </x:c>
      <x:c r="O109" s="4"/>
      <x:c r="P109" s="4"/>
      <x:c r="Q109" s="4"/>
      <x:c r="R109" s="4"/>
      <x:c r="S109" s="4"/>
      <x:c r="T109" s="4"/>
      <x:c r="U109" s="4"/>
      <x:c r="V109" s="4"/>
    </x:row>
    <x:row r="110">
      <x:c r="A110" s="93"/>
      <x:c r="B110" s="29"/>
      <x:c r="C110" s="29"/>
      <x:c r="D110" s="29"/>
      <x:c r="E110" s="29"/>
      <x:c r="F110" s="29"/>
      <x:c r="G110" s="29"/>
      <x:c r="H110" s="29"/>
      <x:c r="I110" s="29"/>
      <x:c r="J110" s="65" t="str">
        <x:f>IF(A110="","",IF(G110="Menor es mejor",H110-I110,I110-H110))</x:f>
      </x:c>
      <x:c r="K110" s="73" t="str">
        <x:f>IF(A110="","",IF(OR(H110="",I110=""),"",IF(G110="Menor es mejor",IF(I110=0,1,MIN(2,H110/I110)),IF(H110=0,"",MIN(2,I110/H110)))))</x:f>
      </x:c>
      <x:c r="L110" s="65" t="str">
        <x:f>IF(A110="","",IF(OR(B110="",C110="",D110="",E110="",F110="",G110="",H110="",I110=""),"Falta",IF(K110&gt;=1,"Cumplido",IF(K110&gt;='CONFIGURACIÓN'!$D$14,"En riesgo","Bajo objetivo"))))</x:f>
      </x:c>
      <x:c r="M110" s="29"/>
      <x:c r="N110" s="65" t="str">
        <x:f>IF(A110="","",IF(OR(COUNTIFS($A$11:$A$160,A110,$B$11:$B$160,B110)&gt;1,B110="",C110="",COUNTIF('OBJETIVOS'!$A$11:$A$100,C110)=0,D110="",E110="",F110="",G110="",H110="",I110=""),"ERROR","CORRECTO"))</x:f>
      </x:c>
      <x:c r="O110" s="4"/>
      <x:c r="P110" s="4"/>
      <x:c r="Q110" s="4"/>
      <x:c r="R110" s="4"/>
      <x:c r="S110" s="4"/>
      <x:c r="T110" s="4"/>
      <x:c r="U110" s="4"/>
      <x:c r="V110" s="4"/>
    </x:row>
    <x:row r="111">
      <x:c r="A111" s="93"/>
      <x:c r="B111" s="29"/>
      <x:c r="C111" s="29"/>
      <x:c r="D111" s="29"/>
      <x:c r="E111" s="29"/>
      <x:c r="F111" s="29"/>
      <x:c r="G111" s="29"/>
      <x:c r="H111" s="29"/>
      <x:c r="I111" s="29"/>
      <x:c r="J111" s="65" t="str">
        <x:f>IF(A111="","",IF(G111="Menor es mejor",H111-I111,I111-H111))</x:f>
      </x:c>
      <x:c r="K111" s="73" t="str">
        <x:f>IF(A111="","",IF(OR(H111="",I111=""),"",IF(G111="Menor es mejor",IF(I111=0,1,MIN(2,H111/I111)),IF(H111=0,"",MIN(2,I111/H111)))))</x:f>
      </x:c>
      <x:c r="L111" s="65" t="str">
        <x:f>IF(A111="","",IF(OR(B111="",C111="",D111="",E111="",F111="",G111="",H111="",I111=""),"Falta",IF(K111&gt;=1,"Cumplido",IF(K111&gt;='CONFIGURACIÓN'!$D$14,"En riesgo","Bajo objetivo"))))</x:f>
      </x:c>
      <x:c r="M111" s="29"/>
      <x:c r="N111" s="65" t="str">
        <x:f>IF(A111="","",IF(OR(COUNTIFS($A$11:$A$160,A111,$B$11:$B$160,B111)&gt;1,B111="",C111="",COUNTIF('OBJETIVOS'!$A$11:$A$100,C111)=0,D111="",E111="",F111="",G111="",H111="",I111=""),"ERROR","CORRECTO"))</x:f>
      </x:c>
      <x:c r="O111" s="4"/>
      <x:c r="P111" s="4"/>
      <x:c r="Q111" s="4"/>
      <x:c r="R111" s="4"/>
      <x:c r="S111" s="4"/>
      <x:c r="T111" s="4"/>
      <x:c r="U111" s="4"/>
      <x:c r="V111" s="4"/>
    </x:row>
    <x:row r="112">
      <x:c r="A112" s="93"/>
      <x:c r="B112" s="29"/>
      <x:c r="C112" s="29"/>
      <x:c r="D112" s="29"/>
      <x:c r="E112" s="29"/>
      <x:c r="F112" s="29"/>
      <x:c r="G112" s="29"/>
      <x:c r="H112" s="29"/>
      <x:c r="I112" s="29"/>
      <x:c r="J112" s="65" t="str">
        <x:f>IF(A112="","",IF(G112="Menor es mejor",H112-I112,I112-H112))</x:f>
      </x:c>
      <x:c r="K112" s="73" t="str">
        <x:f>IF(A112="","",IF(OR(H112="",I112=""),"",IF(G112="Menor es mejor",IF(I112=0,1,MIN(2,H112/I112)),IF(H112=0,"",MIN(2,I112/H112)))))</x:f>
      </x:c>
      <x:c r="L112" s="65" t="str">
        <x:f>IF(A112="","",IF(OR(B112="",C112="",D112="",E112="",F112="",G112="",H112="",I112=""),"Falta",IF(K112&gt;=1,"Cumplido",IF(K112&gt;='CONFIGURACIÓN'!$D$14,"En riesgo","Bajo objetivo"))))</x:f>
      </x:c>
      <x:c r="M112" s="29"/>
      <x:c r="N112" s="65" t="str">
        <x:f>IF(A112="","",IF(OR(COUNTIFS($A$11:$A$160,A112,$B$11:$B$160,B112)&gt;1,B112="",C112="",COUNTIF('OBJETIVOS'!$A$11:$A$100,C112)=0,D112="",E112="",F112="",G112="",H112="",I112=""),"ERROR","CORRECTO"))</x:f>
      </x:c>
      <x:c r="O112" s="4"/>
      <x:c r="P112" s="4"/>
      <x:c r="Q112" s="4"/>
      <x:c r="R112" s="4"/>
      <x:c r="S112" s="4"/>
      <x:c r="T112" s="4"/>
      <x:c r="U112" s="4"/>
      <x:c r="V112" s="4"/>
    </x:row>
    <x:row r="113">
      <x:c r="A113" s="93"/>
      <x:c r="B113" s="29"/>
      <x:c r="C113" s="29"/>
      <x:c r="D113" s="29"/>
      <x:c r="E113" s="29"/>
      <x:c r="F113" s="29"/>
      <x:c r="G113" s="29"/>
      <x:c r="H113" s="29"/>
      <x:c r="I113" s="29"/>
      <x:c r="J113" s="65" t="str">
        <x:f>IF(A113="","",IF(G113="Menor es mejor",H113-I113,I113-H113))</x:f>
      </x:c>
      <x:c r="K113" s="73" t="str">
        <x:f>IF(A113="","",IF(OR(H113="",I113=""),"",IF(G113="Menor es mejor",IF(I113=0,1,MIN(2,H113/I113)),IF(H113=0,"",MIN(2,I113/H113)))))</x:f>
      </x:c>
      <x:c r="L113" s="65" t="str">
        <x:f>IF(A113="","",IF(OR(B113="",C113="",D113="",E113="",F113="",G113="",H113="",I113=""),"Falta",IF(K113&gt;=1,"Cumplido",IF(K113&gt;='CONFIGURACIÓN'!$D$14,"En riesgo","Bajo objetivo"))))</x:f>
      </x:c>
      <x:c r="M113" s="29"/>
      <x:c r="N113" s="65" t="str">
        <x:f>IF(A113="","",IF(OR(COUNTIFS($A$11:$A$160,A113,$B$11:$B$160,B113)&gt;1,B113="",C113="",COUNTIF('OBJETIVOS'!$A$11:$A$100,C113)=0,D113="",E113="",F113="",G113="",H113="",I113=""),"ERROR","CORRECTO"))</x:f>
      </x:c>
      <x:c r="O113" s="4"/>
      <x:c r="P113" s="4"/>
      <x:c r="Q113" s="4"/>
      <x:c r="R113" s="4"/>
      <x:c r="S113" s="4"/>
      <x:c r="T113" s="4"/>
      <x:c r="U113" s="4"/>
      <x:c r="V113" s="4"/>
    </x:row>
    <x:row r="114">
      <x:c r="A114" s="93"/>
      <x:c r="B114" s="29"/>
      <x:c r="C114" s="29"/>
      <x:c r="D114" s="29"/>
      <x:c r="E114" s="29"/>
      <x:c r="F114" s="29"/>
      <x:c r="G114" s="29"/>
      <x:c r="H114" s="29"/>
      <x:c r="I114" s="29"/>
      <x:c r="J114" s="65" t="str">
        <x:f>IF(A114="","",IF(G114="Menor es mejor",H114-I114,I114-H114))</x:f>
      </x:c>
      <x:c r="K114" s="73" t="str">
        <x:f>IF(A114="","",IF(OR(H114="",I114=""),"",IF(G114="Menor es mejor",IF(I114=0,1,MIN(2,H114/I114)),IF(H114=0,"",MIN(2,I114/H114)))))</x:f>
      </x:c>
      <x:c r="L114" s="65" t="str">
        <x:f>IF(A114="","",IF(OR(B114="",C114="",D114="",E114="",F114="",G114="",H114="",I114=""),"Falta",IF(K114&gt;=1,"Cumplido",IF(K114&gt;='CONFIGURACIÓN'!$D$14,"En riesgo","Bajo objetivo"))))</x:f>
      </x:c>
      <x:c r="M114" s="29"/>
      <x:c r="N114" s="65" t="str">
        <x:f>IF(A114="","",IF(OR(COUNTIFS($A$11:$A$160,A114,$B$11:$B$160,B114)&gt;1,B114="",C114="",COUNTIF('OBJETIVOS'!$A$11:$A$100,C114)=0,D114="",E114="",F114="",G114="",H114="",I114=""),"ERROR","CORRECTO"))</x:f>
      </x:c>
      <x:c r="O114" s="4"/>
      <x:c r="P114" s="4"/>
      <x:c r="Q114" s="4"/>
      <x:c r="R114" s="4"/>
      <x:c r="S114" s="4"/>
      <x:c r="T114" s="4"/>
      <x:c r="U114" s="4"/>
      <x:c r="V114" s="4"/>
    </x:row>
    <x:row r="115">
      <x:c r="A115" s="93"/>
      <x:c r="B115" s="29"/>
      <x:c r="C115" s="29"/>
      <x:c r="D115" s="29"/>
      <x:c r="E115" s="29"/>
      <x:c r="F115" s="29"/>
      <x:c r="G115" s="29"/>
      <x:c r="H115" s="29"/>
      <x:c r="I115" s="29"/>
      <x:c r="J115" s="65" t="str">
        <x:f>IF(A115="","",IF(G115="Menor es mejor",H115-I115,I115-H115))</x:f>
      </x:c>
      <x:c r="K115" s="73" t="str">
        <x:f>IF(A115="","",IF(OR(H115="",I115=""),"",IF(G115="Menor es mejor",IF(I115=0,1,MIN(2,H115/I115)),IF(H115=0,"",MIN(2,I115/H115)))))</x:f>
      </x:c>
      <x:c r="L115" s="65" t="str">
        <x:f>IF(A115="","",IF(OR(B115="",C115="",D115="",E115="",F115="",G115="",H115="",I115=""),"Falta",IF(K115&gt;=1,"Cumplido",IF(K115&gt;='CONFIGURACIÓN'!$D$14,"En riesgo","Bajo objetivo"))))</x:f>
      </x:c>
      <x:c r="M115" s="29"/>
      <x:c r="N115" s="65" t="str">
        <x:f>IF(A115="","",IF(OR(COUNTIFS($A$11:$A$160,A115,$B$11:$B$160,B115)&gt;1,B115="",C115="",COUNTIF('OBJETIVOS'!$A$11:$A$100,C115)=0,D115="",E115="",F115="",G115="",H115="",I115=""),"ERROR","CORRECTO"))</x:f>
      </x:c>
      <x:c r="O115" s="4"/>
      <x:c r="P115" s="4"/>
      <x:c r="Q115" s="4"/>
      <x:c r="R115" s="4"/>
      <x:c r="S115" s="4"/>
      <x:c r="T115" s="4"/>
      <x:c r="U115" s="4"/>
      <x:c r="V115" s="4"/>
    </x:row>
    <x:row r="116">
      <x:c r="A116" s="93"/>
      <x:c r="B116" s="29"/>
      <x:c r="C116" s="29"/>
      <x:c r="D116" s="29"/>
      <x:c r="E116" s="29"/>
      <x:c r="F116" s="29"/>
      <x:c r="G116" s="29"/>
      <x:c r="H116" s="29"/>
      <x:c r="I116" s="29"/>
      <x:c r="J116" s="65" t="str">
        <x:f>IF(A116="","",IF(G116="Menor es mejor",H116-I116,I116-H116))</x:f>
      </x:c>
      <x:c r="K116" s="73" t="str">
        <x:f>IF(A116="","",IF(OR(H116="",I116=""),"",IF(G116="Menor es mejor",IF(I116=0,1,MIN(2,H116/I116)),IF(H116=0,"",MIN(2,I116/H116)))))</x:f>
      </x:c>
      <x:c r="L116" s="65" t="str">
        <x:f>IF(A116="","",IF(OR(B116="",C116="",D116="",E116="",F116="",G116="",H116="",I116=""),"Falta",IF(K116&gt;=1,"Cumplido",IF(K116&gt;='CONFIGURACIÓN'!$D$14,"En riesgo","Bajo objetivo"))))</x:f>
      </x:c>
      <x:c r="M116" s="29"/>
      <x:c r="N116" s="65" t="str">
        <x:f>IF(A116="","",IF(OR(COUNTIFS($A$11:$A$160,A116,$B$11:$B$160,B116)&gt;1,B116="",C116="",COUNTIF('OBJETIVOS'!$A$11:$A$100,C116)=0,D116="",E116="",F116="",G116="",H116="",I116=""),"ERROR","CORRECTO"))</x:f>
      </x:c>
      <x:c r="O116" s="4"/>
      <x:c r="P116" s="4"/>
      <x:c r="Q116" s="4"/>
      <x:c r="R116" s="4"/>
      <x:c r="S116" s="4"/>
      <x:c r="T116" s="4"/>
      <x:c r="U116" s="4"/>
      <x:c r="V116" s="4"/>
    </x:row>
    <x:row r="117">
      <x:c r="A117" s="93"/>
      <x:c r="B117" s="29"/>
      <x:c r="C117" s="29"/>
      <x:c r="D117" s="29"/>
      <x:c r="E117" s="29"/>
      <x:c r="F117" s="29"/>
      <x:c r="G117" s="29"/>
      <x:c r="H117" s="29"/>
      <x:c r="I117" s="29"/>
      <x:c r="J117" s="65" t="str">
        <x:f>IF(A117="","",IF(G117="Menor es mejor",H117-I117,I117-H117))</x:f>
      </x:c>
      <x:c r="K117" s="73" t="str">
        <x:f>IF(A117="","",IF(OR(H117="",I117=""),"",IF(G117="Menor es mejor",IF(I117=0,1,MIN(2,H117/I117)),IF(H117=0,"",MIN(2,I117/H117)))))</x:f>
      </x:c>
      <x:c r="L117" s="65" t="str">
        <x:f>IF(A117="","",IF(OR(B117="",C117="",D117="",E117="",F117="",G117="",H117="",I117=""),"Falta",IF(K117&gt;=1,"Cumplido",IF(K117&gt;='CONFIGURACIÓN'!$D$14,"En riesgo","Bajo objetivo"))))</x:f>
      </x:c>
      <x:c r="M117" s="29"/>
      <x:c r="N117" s="65" t="str">
        <x:f>IF(A117="","",IF(OR(COUNTIFS($A$11:$A$160,A117,$B$11:$B$160,B117)&gt;1,B117="",C117="",COUNTIF('OBJETIVOS'!$A$11:$A$100,C117)=0,D117="",E117="",F117="",G117="",H117="",I117=""),"ERROR","CORRECTO"))</x:f>
      </x:c>
      <x:c r="O117" s="4"/>
      <x:c r="P117" s="4"/>
      <x:c r="Q117" s="4"/>
      <x:c r="R117" s="4"/>
      <x:c r="S117" s="4"/>
      <x:c r="T117" s="4"/>
      <x:c r="U117" s="4"/>
      <x:c r="V117" s="4"/>
    </x:row>
    <x:row r="118">
      <x:c r="A118" s="93"/>
      <x:c r="B118" s="29"/>
      <x:c r="C118" s="29"/>
      <x:c r="D118" s="29"/>
      <x:c r="E118" s="29"/>
      <x:c r="F118" s="29"/>
      <x:c r="G118" s="29"/>
      <x:c r="H118" s="29"/>
      <x:c r="I118" s="29"/>
      <x:c r="J118" s="65" t="str">
        <x:f>IF(A118="","",IF(G118="Menor es mejor",H118-I118,I118-H118))</x:f>
      </x:c>
      <x:c r="K118" s="73" t="str">
        <x:f>IF(A118="","",IF(OR(H118="",I118=""),"",IF(G118="Menor es mejor",IF(I118=0,1,MIN(2,H118/I118)),IF(H118=0,"",MIN(2,I118/H118)))))</x:f>
      </x:c>
      <x:c r="L118" s="65" t="str">
        <x:f>IF(A118="","",IF(OR(B118="",C118="",D118="",E118="",F118="",G118="",H118="",I118=""),"Falta",IF(K118&gt;=1,"Cumplido",IF(K118&gt;='CONFIGURACIÓN'!$D$14,"En riesgo","Bajo objetivo"))))</x:f>
      </x:c>
      <x:c r="M118" s="29"/>
      <x:c r="N118" s="65" t="str">
        <x:f>IF(A118="","",IF(OR(COUNTIFS($A$11:$A$160,A118,$B$11:$B$160,B118)&gt;1,B118="",C118="",COUNTIF('OBJETIVOS'!$A$11:$A$100,C118)=0,D118="",E118="",F118="",G118="",H118="",I118=""),"ERROR","CORRECTO"))</x:f>
      </x:c>
      <x:c r="O118" s="4"/>
      <x:c r="P118" s="4"/>
      <x:c r="Q118" s="4"/>
      <x:c r="R118" s="4"/>
      <x:c r="S118" s="4"/>
      <x:c r="T118" s="4"/>
      <x:c r="U118" s="4"/>
      <x:c r="V118" s="4"/>
    </x:row>
    <x:row r="119">
      <x:c r="A119" s="93"/>
      <x:c r="B119" s="29"/>
      <x:c r="C119" s="29"/>
      <x:c r="D119" s="29"/>
      <x:c r="E119" s="29"/>
      <x:c r="F119" s="29"/>
      <x:c r="G119" s="29"/>
      <x:c r="H119" s="29"/>
      <x:c r="I119" s="29"/>
      <x:c r="J119" s="65" t="str">
        <x:f>IF(A119="","",IF(G119="Menor es mejor",H119-I119,I119-H119))</x:f>
      </x:c>
      <x:c r="K119" s="73" t="str">
        <x:f>IF(A119="","",IF(OR(H119="",I119=""),"",IF(G119="Menor es mejor",IF(I119=0,1,MIN(2,H119/I119)),IF(H119=0,"",MIN(2,I119/H119)))))</x:f>
      </x:c>
      <x:c r="L119" s="65" t="str">
        <x:f>IF(A119="","",IF(OR(B119="",C119="",D119="",E119="",F119="",G119="",H119="",I119=""),"Falta",IF(K119&gt;=1,"Cumplido",IF(K119&gt;='CONFIGURACIÓN'!$D$14,"En riesgo","Bajo objetivo"))))</x:f>
      </x:c>
      <x:c r="M119" s="29"/>
      <x:c r="N119" s="65" t="str">
        <x:f>IF(A119="","",IF(OR(COUNTIFS($A$11:$A$160,A119,$B$11:$B$160,B119)&gt;1,B119="",C119="",COUNTIF('OBJETIVOS'!$A$11:$A$100,C119)=0,D119="",E119="",F119="",G119="",H119="",I119=""),"ERROR","CORRECTO"))</x:f>
      </x:c>
      <x:c r="O119" s="4"/>
      <x:c r="P119" s="4"/>
      <x:c r="Q119" s="4"/>
      <x:c r="R119" s="4"/>
      <x:c r="S119" s="4"/>
      <x:c r="T119" s="4"/>
      <x:c r="U119" s="4"/>
      <x:c r="V119" s="4"/>
    </x:row>
    <x:row r="120">
      <x:c r="A120" s="93"/>
      <x:c r="B120" s="29"/>
      <x:c r="C120" s="29"/>
      <x:c r="D120" s="29"/>
      <x:c r="E120" s="29"/>
      <x:c r="F120" s="29"/>
      <x:c r="G120" s="29"/>
      <x:c r="H120" s="29"/>
      <x:c r="I120" s="29"/>
      <x:c r="J120" s="65" t="str">
        <x:f>IF(A120="","",IF(G120="Menor es mejor",H120-I120,I120-H120))</x:f>
      </x:c>
      <x:c r="K120" s="73" t="str">
        <x:f>IF(A120="","",IF(OR(H120="",I120=""),"",IF(G120="Menor es mejor",IF(I120=0,1,MIN(2,H120/I120)),IF(H120=0,"",MIN(2,I120/H120)))))</x:f>
      </x:c>
      <x:c r="L120" s="65" t="str">
        <x:f>IF(A120="","",IF(OR(B120="",C120="",D120="",E120="",F120="",G120="",H120="",I120=""),"Falta",IF(K120&gt;=1,"Cumplido",IF(K120&gt;='CONFIGURACIÓN'!$D$14,"En riesgo","Bajo objetivo"))))</x:f>
      </x:c>
      <x:c r="M120" s="29"/>
      <x:c r="N120" s="65" t="str">
        <x:f>IF(A120="","",IF(OR(COUNTIFS($A$11:$A$160,A120,$B$11:$B$160,B120)&gt;1,B120="",C120="",COUNTIF('OBJETIVOS'!$A$11:$A$100,C120)=0,D120="",E120="",F120="",G120="",H120="",I120=""),"ERROR","CORRECTO"))</x:f>
      </x:c>
      <x:c r="O120" s="4"/>
      <x:c r="P120" s="4"/>
      <x:c r="Q120" s="4"/>
      <x:c r="R120" s="4"/>
      <x:c r="S120" s="4"/>
      <x:c r="T120" s="4"/>
      <x:c r="U120" s="4"/>
      <x:c r="V120" s="4"/>
    </x:row>
    <x:row r="121">
      <x:c r="A121" s="93"/>
      <x:c r="B121" s="29"/>
      <x:c r="C121" s="29"/>
      <x:c r="D121" s="29"/>
      <x:c r="E121" s="29"/>
      <x:c r="F121" s="29"/>
      <x:c r="G121" s="29"/>
      <x:c r="H121" s="29"/>
      <x:c r="I121" s="29"/>
      <x:c r="J121" s="65" t="str">
        <x:f>IF(A121="","",IF(G121="Menor es mejor",H121-I121,I121-H121))</x:f>
      </x:c>
      <x:c r="K121" s="73" t="str">
        <x:f>IF(A121="","",IF(OR(H121="",I121=""),"",IF(G121="Menor es mejor",IF(I121=0,1,MIN(2,H121/I121)),IF(H121=0,"",MIN(2,I121/H121)))))</x:f>
      </x:c>
      <x:c r="L121" s="65" t="str">
        <x:f>IF(A121="","",IF(OR(B121="",C121="",D121="",E121="",F121="",G121="",H121="",I121=""),"Falta",IF(K121&gt;=1,"Cumplido",IF(K121&gt;='CONFIGURACIÓN'!$D$14,"En riesgo","Bajo objetivo"))))</x:f>
      </x:c>
      <x:c r="M121" s="29"/>
      <x:c r="N121" s="65" t="str">
        <x:f>IF(A121="","",IF(OR(COUNTIFS($A$11:$A$160,A121,$B$11:$B$160,B121)&gt;1,B121="",C121="",COUNTIF('OBJETIVOS'!$A$11:$A$100,C121)=0,D121="",E121="",F121="",G121="",H121="",I121=""),"ERROR","CORRECTO"))</x:f>
      </x:c>
      <x:c r="O121" s="4"/>
      <x:c r="P121" s="4"/>
      <x:c r="Q121" s="4"/>
      <x:c r="R121" s="4"/>
      <x:c r="S121" s="4"/>
      <x:c r="T121" s="4"/>
      <x:c r="U121" s="4"/>
      <x:c r="V121" s="4"/>
    </x:row>
    <x:row r="122">
      <x:c r="A122" s="93"/>
      <x:c r="B122" s="29"/>
      <x:c r="C122" s="29"/>
      <x:c r="D122" s="29"/>
      <x:c r="E122" s="29"/>
      <x:c r="F122" s="29"/>
      <x:c r="G122" s="29"/>
      <x:c r="H122" s="29"/>
      <x:c r="I122" s="29"/>
      <x:c r="J122" s="65" t="str">
        <x:f>IF(A122="","",IF(G122="Menor es mejor",H122-I122,I122-H122))</x:f>
      </x:c>
      <x:c r="K122" s="73" t="str">
        <x:f>IF(A122="","",IF(OR(H122="",I122=""),"",IF(G122="Menor es mejor",IF(I122=0,1,MIN(2,H122/I122)),IF(H122=0,"",MIN(2,I122/H122)))))</x:f>
      </x:c>
      <x:c r="L122" s="65" t="str">
        <x:f>IF(A122="","",IF(OR(B122="",C122="",D122="",E122="",F122="",G122="",H122="",I122=""),"Falta",IF(K122&gt;=1,"Cumplido",IF(K122&gt;='CONFIGURACIÓN'!$D$14,"En riesgo","Bajo objetivo"))))</x:f>
      </x:c>
      <x:c r="M122" s="29"/>
      <x:c r="N122" s="65" t="str">
        <x:f>IF(A122="","",IF(OR(COUNTIFS($A$11:$A$160,A122,$B$11:$B$160,B122)&gt;1,B122="",C122="",COUNTIF('OBJETIVOS'!$A$11:$A$100,C122)=0,D122="",E122="",F122="",G122="",H122="",I122=""),"ERROR","CORRECTO"))</x:f>
      </x:c>
      <x:c r="O122" s="4"/>
      <x:c r="P122" s="4"/>
      <x:c r="Q122" s="4"/>
      <x:c r="R122" s="4"/>
      <x:c r="S122" s="4"/>
      <x:c r="T122" s="4"/>
      <x:c r="U122" s="4"/>
      <x:c r="V122" s="4"/>
    </x:row>
    <x:row r="123">
      <x:c r="A123" s="93"/>
      <x:c r="B123" s="29"/>
      <x:c r="C123" s="29"/>
      <x:c r="D123" s="29"/>
      <x:c r="E123" s="29"/>
      <x:c r="F123" s="29"/>
      <x:c r="G123" s="29"/>
      <x:c r="H123" s="29"/>
      <x:c r="I123" s="29"/>
      <x:c r="J123" s="65" t="str">
        <x:f>IF(A123="","",IF(G123="Menor es mejor",H123-I123,I123-H123))</x:f>
      </x:c>
      <x:c r="K123" s="73" t="str">
        <x:f>IF(A123="","",IF(OR(H123="",I123=""),"",IF(G123="Menor es mejor",IF(I123=0,1,MIN(2,H123/I123)),IF(H123=0,"",MIN(2,I123/H123)))))</x:f>
      </x:c>
      <x:c r="L123" s="65" t="str">
        <x:f>IF(A123="","",IF(OR(B123="",C123="",D123="",E123="",F123="",G123="",H123="",I123=""),"Falta",IF(K123&gt;=1,"Cumplido",IF(K123&gt;='CONFIGURACIÓN'!$D$14,"En riesgo","Bajo objetivo"))))</x:f>
      </x:c>
      <x:c r="M123" s="29"/>
      <x:c r="N123" s="65" t="str">
        <x:f>IF(A123="","",IF(OR(COUNTIFS($A$11:$A$160,A123,$B$11:$B$160,B123)&gt;1,B123="",C123="",COUNTIF('OBJETIVOS'!$A$11:$A$100,C123)=0,D123="",E123="",F123="",G123="",H123="",I123=""),"ERROR","CORRECTO"))</x:f>
      </x:c>
      <x:c r="O123" s="4"/>
      <x:c r="P123" s="4"/>
      <x:c r="Q123" s="4"/>
      <x:c r="R123" s="4"/>
      <x:c r="S123" s="4"/>
      <x:c r="T123" s="4"/>
      <x:c r="U123" s="4"/>
      <x:c r="V123" s="4"/>
    </x:row>
    <x:row r="124">
      <x:c r="A124" s="93"/>
      <x:c r="B124" s="29"/>
      <x:c r="C124" s="29"/>
      <x:c r="D124" s="29"/>
      <x:c r="E124" s="29"/>
      <x:c r="F124" s="29"/>
      <x:c r="G124" s="29"/>
      <x:c r="H124" s="29"/>
      <x:c r="I124" s="29"/>
      <x:c r="J124" s="65" t="str">
        <x:f>IF(A124="","",IF(G124="Menor es mejor",H124-I124,I124-H124))</x:f>
      </x:c>
      <x:c r="K124" s="73" t="str">
        <x:f>IF(A124="","",IF(OR(H124="",I124=""),"",IF(G124="Menor es mejor",IF(I124=0,1,MIN(2,H124/I124)),IF(H124=0,"",MIN(2,I124/H124)))))</x:f>
      </x:c>
      <x:c r="L124" s="65" t="str">
        <x:f>IF(A124="","",IF(OR(B124="",C124="",D124="",E124="",F124="",G124="",H124="",I124=""),"Falta",IF(K124&gt;=1,"Cumplido",IF(K124&gt;='CONFIGURACIÓN'!$D$14,"En riesgo","Bajo objetivo"))))</x:f>
      </x:c>
      <x:c r="M124" s="29"/>
      <x:c r="N124" s="65" t="str">
        <x:f>IF(A124="","",IF(OR(COUNTIFS($A$11:$A$160,A124,$B$11:$B$160,B124)&gt;1,B124="",C124="",COUNTIF('OBJETIVOS'!$A$11:$A$100,C124)=0,D124="",E124="",F124="",G124="",H124="",I124=""),"ERROR","CORRECTO"))</x:f>
      </x:c>
      <x:c r="O124" s="4"/>
      <x:c r="P124" s="4"/>
      <x:c r="Q124" s="4"/>
      <x:c r="R124" s="4"/>
      <x:c r="S124" s="4"/>
      <x:c r="T124" s="4"/>
      <x:c r="U124" s="4"/>
      <x:c r="V124" s="4"/>
    </x:row>
    <x:row r="125">
      <x:c r="A125" s="93"/>
      <x:c r="B125" s="29"/>
      <x:c r="C125" s="29"/>
      <x:c r="D125" s="29"/>
      <x:c r="E125" s="29"/>
      <x:c r="F125" s="29"/>
      <x:c r="G125" s="29"/>
      <x:c r="H125" s="29"/>
      <x:c r="I125" s="29"/>
      <x:c r="J125" s="65" t="str">
        <x:f>IF(A125="","",IF(G125="Menor es mejor",H125-I125,I125-H125))</x:f>
      </x:c>
      <x:c r="K125" s="73" t="str">
        <x:f>IF(A125="","",IF(OR(H125="",I125=""),"",IF(G125="Menor es mejor",IF(I125=0,1,MIN(2,H125/I125)),IF(H125=0,"",MIN(2,I125/H125)))))</x:f>
      </x:c>
      <x:c r="L125" s="65" t="str">
        <x:f>IF(A125="","",IF(OR(B125="",C125="",D125="",E125="",F125="",G125="",H125="",I125=""),"Falta",IF(K125&gt;=1,"Cumplido",IF(K125&gt;='CONFIGURACIÓN'!$D$14,"En riesgo","Bajo objetivo"))))</x:f>
      </x:c>
      <x:c r="M125" s="29"/>
      <x:c r="N125" s="65" t="str">
        <x:f>IF(A125="","",IF(OR(COUNTIFS($A$11:$A$160,A125,$B$11:$B$160,B125)&gt;1,B125="",C125="",COUNTIF('OBJETIVOS'!$A$11:$A$100,C125)=0,D125="",E125="",F125="",G125="",H125="",I125=""),"ERROR","CORRECTO"))</x:f>
      </x:c>
      <x:c r="O125" s="4"/>
      <x:c r="P125" s="4"/>
      <x:c r="Q125" s="4"/>
      <x:c r="R125" s="4"/>
      <x:c r="S125" s="4"/>
      <x:c r="T125" s="4"/>
      <x:c r="U125" s="4"/>
      <x:c r="V125" s="4"/>
    </x:row>
    <x:row r="126">
      <x:c r="A126" s="93"/>
      <x:c r="B126" s="29"/>
      <x:c r="C126" s="29"/>
      <x:c r="D126" s="29"/>
      <x:c r="E126" s="29"/>
      <x:c r="F126" s="29"/>
      <x:c r="G126" s="29"/>
      <x:c r="H126" s="29"/>
      <x:c r="I126" s="29"/>
      <x:c r="J126" s="65" t="str">
        <x:f>IF(A126="","",IF(G126="Menor es mejor",H126-I126,I126-H126))</x:f>
      </x:c>
      <x:c r="K126" s="73" t="str">
        <x:f>IF(A126="","",IF(OR(H126="",I126=""),"",IF(G126="Menor es mejor",IF(I126=0,1,MIN(2,H126/I126)),IF(H126=0,"",MIN(2,I126/H126)))))</x:f>
      </x:c>
      <x:c r="L126" s="65" t="str">
        <x:f>IF(A126="","",IF(OR(B126="",C126="",D126="",E126="",F126="",G126="",H126="",I126=""),"Falta",IF(K126&gt;=1,"Cumplido",IF(K126&gt;='CONFIGURACIÓN'!$D$14,"En riesgo","Bajo objetivo"))))</x:f>
      </x:c>
      <x:c r="M126" s="29"/>
      <x:c r="N126" s="65" t="str">
        <x:f>IF(A126="","",IF(OR(COUNTIFS($A$11:$A$160,A126,$B$11:$B$160,B126)&gt;1,B126="",C126="",COUNTIF('OBJETIVOS'!$A$11:$A$100,C126)=0,D126="",E126="",F126="",G126="",H126="",I126=""),"ERROR","CORRECTO"))</x:f>
      </x:c>
      <x:c r="O126" s="4"/>
      <x:c r="P126" s="4"/>
      <x:c r="Q126" s="4"/>
      <x:c r="R126" s="4"/>
      <x:c r="S126" s="4"/>
      <x:c r="T126" s="4"/>
      <x:c r="U126" s="4"/>
      <x:c r="V126" s="4"/>
    </x:row>
    <x:row r="127">
      <x:c r="A127" s="93"/>
      <x:c r="B127" s="29"/>
      <x:c r="C127" s="29"/>
      <x:c r="D127" s="29"/>
      <x:c r="E127" s="29"/>
      <x:c r="F127" s="29"/>
      <x:c r="G127" s="29"/>
      <x:c r="H127" s="29"/>
      <x:c r="I127" s="29"/>
      <x:c r="J127" s="65" t="str">
        <x:f>IF(A127="","",IF(G127="Menor es mejor",H127-I127,I127-H127))</x:f>
      </x:c>
      <x:c r="K127" s="73" t="str">
        <x:f>IF(A127="","",IF(OR(H127="",I127=""),"",IF(G127="Menor es mejor",IF(I127=0,1,MIN(2,H127/I127)),IF(H127=0,"",MIN(2,I127/H127)))))</x:f>
      </x:c>
      <x:c r="L127" s="65" t="str">
        <x:f>IF(A127="","",IF(OR(B127="",C127="",D127="",E127="",F127="",G127="",H127="",I127=""),"Falta",IF(K127&gt;=1,"Cumplido",IF(K127&gt;='CONFIGURACIÓN'!$D$14,"En riesgo","Bajo objetivo"))))</x:f>
      </x:c>
      <x:c r="M127" s="29"/>
      <x:c r="N127" s="65" t="str">
        <x:f>IF(A127="","",IF(OR(COUNTIFS($A$11:$A$160,A127,$B$11:$B$160,B127)&gt;1,B127="",C127="",COUNTIF('OBJETIVOS'!$A$11:$A$100,C127)=0,D127="",E127="",F127="",G127="",H127="",I127=""),"ERROR","CORRECTO"))</x:f>
      </x:c>
      <x:c r="O127" s="4"/>
      <x:c r="P127" s="4"/>
      <x:c r="Q127" s="4"/>
      <x:c r="R127" s="4"/>
      <x:c r="S127" s="4"/>
      <x:c r="T127" s="4"/>
      <x:c r="U127" s="4"/>
      <x:c r="V127" s="4"/>
    </x:row>
    <x:row r="128">
      <x:c r="A128" s="93"/>
      <x:c r="B128" s="29"/>
      <x:c r="C128" s="29"/>
      <x:c r="D128" s="29"/>
      <x:c r="E128" s="29"/>
      <x:c r="F128" s="29"/>
      <x:c r="G128" s="29"/>
      <x:c r="H128" s="29"/>
      <x:c r="I128" s="29"/>
      <x:c r="J128" s="65" t="str">
        <x:f>IF(A128="","",IF(G128="Menor es mejor",H128-I128,I128-H128))</x:f>
      </x:c>
      <x:c r="K128" s="73" t="str">
        <x:f>IF(A128="","",IF(OR(H128="",I128=""),"",IF(G128="Menor es mejor",IF(I128=0,1,MIN(2,H128/I128)),IF(H128=0,"",MIN(2,I128/H128)))))</x:f>
      </x:c>
      <x:c r="L128" s="65" t="str">
        <x:f>IF(A128="","",IF(OR(B128="",C128="",D128="",E128="",F128="",G128="",H128="",I128=""),"Falta",IF(K128&gt;=1,"Cumplido",IF(K128&gt;='CONFIGURACIÓN'!$D$14,"En riesgo","Bajo objetivo"))))</x:f>
      </x:c>
      <x:c r="M128" s="29"/>
      <x:c r="N128" s="65" t="str">
        <x:f>IF(A128="","",IF(OR(COUNTIFS($A$11:$A$160,A128,$B$11:$B$160,B128)&gt;1,B128="",C128="",COUNTIF('OBJETIVOS'!$A$11:$A$100,C128)=0,D128="",E128="",F128="",G128="",H128="",I128=""),"ERROR","CORRECTO"))</x:f>
      </x:c>
      <x:c r="O128" s="4"/>
      <x:c r="P128" s="4"/>
      <x:c r="Q128" s="4"/>
      <x:c r="R128" s="4"/>
      <x:c r="S128" s="4"/>
      <x:c r="T128" s="4"/>
      <x:c r="U128" s="4"/>
      <x:c r="V128" s="4"/>
    </x:row>
    <x:row r="129">
      <x:c r="A129" s="93"/>
      <x:c r="B129" s="29"/>
      <x:c r="C129" s="29"/>
      <x:c r="D129" s="29"/>
      <x:c r="E129" s="29"/>
      <x:c r="F129" s="29"/>
      <x:c r="G129" s="29"/>
      <x:c r="H129" s="29"/>
      <x:c r="I129" s="29"/>
      <x:c r="J129" s="65" t="str">
        <x:f>IF(A129="","",IF(G129="Menor es mejor",H129-I129,I129-H129))</x:f>
      </x:c>
      <x:c r="K129" s="73" t="str">
        <x:f>IF(A129="","",IF(OR(H129="",I129=""),"",IF(G129="Menor es mejor",IF(I129=0,1,MIN(2,H129/I129)),IF(H129=0,"",MIN(2,I129/H129)))))</x:f>
      </x:c>
      <x:c r="L129" s="65" t="str">
        <x:f>IF(A129="","",IF(OR(B129="",C129="",D129="",E129="",F129="",G129="",H129="",I129=""),"Falta",IF(K129&gt;=1,"Cumplido",IF(K129&gt;='CONFIGURACIÓN'!$D$14,"En riesgo","Bajo objetivo"))))</x:f>
      </x:c>
      <x:c r="M129" s="29"/>
      <x:c r="N129" s="65" t="str">
        <x:f>IF(A129="","",IF(OR(COUNTIFS($A$11:$A$160,A129,$B$11:$B$160,B129)&gt;1,B129="",C129="",COUNTIF('OBJETIVOS'!$A$11:$A$100,C129)=0,D129="",E129="",F129="",G129="",H129="",I129=""),"ERROR","CORRECTO"))</x:f>
      </x:c>
      <x:c r="O129" s="4"/>
      <x:c r="P129" s="4"/>
      <x:c r="Q129" s="4"/>
      <x:c r="R129" s="4"/>
      <x:c r="S129" s="4"/>
      <x:c r="T129" s="4"/>
      <x:c r="U129" s="4"/>
      <x:c r="V129" s="4"/>
    </x:row>
    <x:row r="130">
      <x:c r="A130" s="93"/>
      <x:c r="B130" s="29"/>
      <x:c r="C130" s="29"/>
      <x:c r="D130" s="29"/>
      <x:c r="E130" s="29"/>
      <x:c r="F130" s="29"/>
      <x:c r="G130" s="29"/>
      <x:c r="H130" s="29"/>
      <x:c r="I130" s="29"/>
      <x:c r="J130" s="65" t="str">
        <x:f>IF(A130="","",IF(G130="Menor es mejor",H130-I130,I130-H130))</x:f>
      </x:c>
      <x:c r="K130" s="73" t="str">
        <x:f>IF(A130="","",IF(OR(H130="",I130=""),"",IF(G130="Menor es mejor",IF(I130=0,1,MIN(2,H130/I130)),IF(H130=0,"",MIN(2,I130/H130)))))</x:f>
      </x:c>
      <x:c r="L130" s="65" t="str">
        <x:f>IF(A130="","",IF(OR(B130="",C130="",D130="",E130="",F130="",G130="",H130="",I130=""),"Falta",IF(K130&gt;=1,"Cumplido",IF(K130&gt;='CONFIGURACIÓN'!$D$14,"En riesgo","Bajo objetivo"))))</x:f>
      </x:c>
      <x:c r="M130" s="29"/>
      <x:c r="N130" s="65" t="str">
        <x:f>IF(A130="","",IF(OR(COUNTIFS($A$11:$A$160,A130,$B$11:$B$160,B130)&gt;1,B130="",C130="",COUNTIF('OBJETIVOS'!$A$11:$A$100,C130)=0,D130="",E130="",F130="",G130="",H130="",I130=""),"ERROR","CORRECTO"))</x:f>
      </x:c>
      <x:c r="O130" s="4"/>
      <x:c r="P130" s="4"/>
      <x:c r="Q130" s="4"/>
      <x:c r="R130" s="4"/>
      <x:c r="S130" s="4"/>
      <x:c r="T130" s="4"/>
      <x:c r="U130" s="4"/>
      <x:c r="V130" s="4"/>
    </x:row>
    <x:row r="131">
      <x:c r="A131" s="93"/>
      <x:c r="B131" s="29"/>
      <x:c r="C131" s="29"/>
      <x:c r="D131" s="29"/>
      <x:c r="E131" s="29"/>
      <x:c r="F131" s="29"/>
      <x:c r="G131" s="29"/>
      <x:c r="H131" s="29"/>
      <x:c r="I131" s="29"/>
      <x:c r="J131" s="65" t="str">
        <x:f>IF(A131="","",IF(G131="Menor es mejor",H131-I131,I131-H131))</x:f>
      </x:c>
      <x:c r="K131" s="73" t="str">
        <x:f>IF(A131="","",IF(OR(H131="",I131=""),"",IF(G131="Menor es mejor",IF(I131=0,1,MIN(2,H131/I131)),IF(H131=0,"",MIN(2,I131/H131)))))</x:f>
      </x:c>
      <x:c r="L131" s="65" t="str">
        <x:f>IF(A131="","",IF(OR(B131="",C131="",D131="",E131="",F131="",G131="",H131="",I131=""),"Falta",IF(K131&gt;=1,"Cumplido",IF(K131&gt;='CONFIGURACIÓN'!$D$14,"En riesgo","Bajo objetivo"))))</x:f>
      </x:c>
      <x:c r="M131" s="29"/>
      <x:c r="N131" s="65" t="str">
        <x:f>IF(A131="","",IF(OR(COUNTIFS($A$11:$A$160,A131,$B$11:$B$160,B131)&gt;1,B131="",C131="",COUNTIF('OBJETIVOS'!$A$11:$A$100,C131)=0,D131="",E131="",F131="",G131="",H131="",I131=""),"ERROR","CORRECTO"))</x:f>
      </x:c>
      <x:c r="O131" s="4"/>
      <x:c r="P131" s="4"/>
      <x:c r="Q131" s="4"/>
      <x:c r="R131" s="4"/>
      <x:c r="S131" s="4"/>
      <x:c r="T131" s="4"/>
      <x:c r="U131" s="4"/>
      <x:c r="V131" s="4"/>
    </x:row>
    <x:row r="132">
      <x:c r="A132" s="93"/>
      <x:c r="B132" s="29"/>
      <x:c r="C132" s="29"/>
      <x:c r="D132" s="29"/>
      <x:c r="E132" s="29"/>
      <x:c r="F132" s="29"/>
      <x:c r="G132" s="29"/>
      <x:c r="H132" s="29"/>
      <x:c r="I132" s="29"/>
      <x:c r="J132" s="65" t="str">
        <x:f>IF(A132="","",IF(G132="Menor es mejor",H132-I132,I132-H132))</x:f>
      </x:c>
      <x:c r="K132" s="73" t="str">
        <x:f>IF(A132="","",IF(OR(H132="",I132=""),"",IF(G132="Menor es mejor",IF(I132=0,1,MIN(2,H132/I132)),IF(H132=0,"",MIN(2,I132/H132)))))</x:f>
      </x:c>
      <x:c r="L132" s="65" t="str">
        <x:f>IF(A132="","",IF(OR(B132="",C132="",D132="",E132="",F132="",G132="",H132="",I132=""),"Falta",IF(K132&gt;=1,"Cumplido",IF(K132&gt;='CONFIGURACIÓN'!$D$14,"En riesgo","Bajo objetivo"))))</x:f>
      </x:c>
      <x:c r="M132" s="29"/>
      <x:c r="N132" s="65" t="str">
        <x:f>IF(A132="","",IF(OR(COUNTIFS($A$11:$A$160,A132,$B$11:$B$160,B132)&gt;1,B132="",C132="",COUNTIF('OBJETIVOS'!$A$11:$A$100,C132)=0,D132="",E132="",F132="",G132="",H132="",I132=""),"ERROR","CORRECTO"))</x:f>
      </x:c>
      <x:c r="O132" s="4"/>
      <x:c r="P132" s="4"/>
      <x:c r="Q132" s="4"/>
      <x:c r="R132" s="4"/>
      <x:c r="S132" s="4"/>
      <x:c r="T132" s="4"/>
      <x:c r="U132" s="4"/>
      <x:c r="V132" s="4"/>
    </x:row>
    <x:row r="133">
      <x:c r="A133" s="93"/>
      <x:c r="B133" s="29"/>
      <x:c r="C133" s="29"/>
      <x:c r="D133" s="29"/>
      <x:c r="E133" s="29"/>
      <x:c r="F133" s="29"/>
      <x:c r="G133" s="29"/>
      <x:c r="H133" s="29"/>
      <x:c r="I133" s="29"/>
      <x:c r="J133" s="65" t="str">
        <x:f>IF(A133="","",IF(G133="Menor es mejor",H133-I133,I133-H133))</x:f>
      </x:c>
      <x:c r="K133" s="73" t="str">
        <x:f>IF(A133="","",IF(OR(H133="",I133=""),"",IF(G133="Menor es mejor",IF(I133=0,1,MIN(2,H133/I133)),IF(H133=0,"",MIN(2,I133/H133)))))</x:f>
      </x:c>
      <x:c r="L133" s="65" t="str">
        <x:f>IF(A133="","",IF(OR(B133="",C133="",D133="",E133="",F133="",G133="",H133="",I133=""),"Falta",IF(K133&gt;=1,"Cumplido",IF(K133&gt;='CONFIGURACIÓN'!$D$14,"En riesgo","Bajo objetivo"))))</x:f>
      </x:c>
      <x:c r="M133" s="29"/>
      <x:c r="N133" s="65" t="str">
        <x:f>IF(A133="","",IF(OR(COUNTIFS($A$11:$A$160,A133,$B$11:$B$160,B133)&gt;1,B133="",C133="",COUNTIF('OBJETIVOS'!$A$11:$A$100,C133)=0,D133="",E133="",F133="",G133="",H133="",I133=""),"ERROR","CORRECTO"))</x:f>
      </x:c>
      <x:c r="O133" s="4"/>
      <x:c r="P133" s="4"/>
      <x:c r="Q133" s="4"/>
      <x:c r="R133" s="4"/>
      <x:c r="S133" s="4"/>
      <x:c r="T133" s="4"/>
      <x:c r="U133" s="4"/>
      <x:c r="V133" s="4"/>
    </x:row>
    <x:row r="134">
      <x:c r="A134" s="93"/>
      <x:c r="B134" s="29"/>
      <x:c r="C134" s="29"/>
      <x:c r="D134" s="29"/>
      <x:c r="E134" s="29"/>
      <x:c r="F134" s="29"/>
      <x:c r="G134" s="29"/>
      <x:c r="H134" s="29"/>
      <x:c r="I134" s="29"/>
      <x:c r="J134" s="65" t="str">
        <x:f>IF(A134="","",IF(G134="Menor es mejor",H134-I134,I134-H134))</x:f>
      </x:c>
      <x:c r="K134" s="73" t="str">
        <x:f>IF(A134="","",IF(OR(H134="",I134=""),"",IF(G134="Menor es mejor",IF(I134=0,1,MIN(2,H134/I134)),IF(H134=0,"",MIN(2,I134/H134)))))</x:f>
      </x:c>
      <x:c r="L134" s="65" t="str">
        <x:f>IF(A134="","",IF(OR(B134="",C134="",D134="",E134="",F134="",G134="",H134="",I134=""),"Falta",IF(K134&gt;=1,"Cumplido",IF(K134&gt;='CONFIGURACIÓN'!$D$14,"En riesgo","Bajo objetivo"))))</x:f>
      </x:c>
      <x:c r="M134" s="29"/>
      <x:c r="N134" s="65" t="str">
        <x:f>IF(A134="","",IF(OR(COUNTIFS($A$11:$A$160,A134,$B$11:$B$160,B134)&gt;1,B134="",C134="",COUNTIF('OBJETIVOS'!$A$11:$A$100,C134)=0,D134="",E134="",F134="",G134="",H134="",I134=""),"ERROR","CORRECTO"))</x:f>
      </x:c>
      <x:c r="O134" s="4"/>
      <x:c r="P134" s="4"/>
      <x:c r="Q134" s="4"/>
      <x:c r="R134" s="4"/>
      <x:c r="S134" s="4"/>
      <x:c r="T134" s="4"/>
      <x:c r="U134" s="4"/>
      <x:c r="V134" s="4"/>
    </x:row>
    <x:row r="135">
      <x:c r="A135" s="93"/>
      <x:c r="B135" s="29"/>
      <x:c r="C135" s="29"/>
      <x:c r="D135" s="29"/>
      <x:c r="E135" s="29"/>
      <x:c r="F135" s="29"/>
      <x:c r="G135" s="29"/>
      <x:c r="H135" s="29"/>
      <x:c r="I135" s="29"/>
      <x:c r="J135" s="65" t="str">
        <x:f>IF(A135="","",IF(G135="Menor es mejor",H135-I135,I135-H135))</x:f>
      </x:c>
      <x:c r="K135" s="73" t="str">
        <x:f>IF(A135="","",IF(OR(H135="",I135=""),"",IF(G135="Menor es mejor",IF(I135=0,1,MIN(2,H135/I135)),IF(H135=0,"",MIN(2,I135/H135)))))</x:f>
      </x:c>
      <x:c r="L135" s="65" t="str">
        <x:f>IF(A135="","",IF(OR(B135="",C135="",D135="",E135="",F135="",G135="",H135="",I135=""),"Falta",IF(K135&gt;=1,"Cumplido",IF(K135&gt;='CONFIGURACIÓN'!$D$14,"En riesgo","Bajo objetivo"))))</x:f>
      </x:c>
      <x:c r="M135" s="29"/>
      <x:c r="N135" s="65" t="str">
        <x:f>IF(A135="","",IF(OR(COUNTIFS($A$11:$A$160,A135,$B$11:$B$160,B135)&gt;1,B135="",C135="",COUNTIF('OBJETIVOS'!$A$11:$A$100,C135)=0,D135="",E135="",F135="",G135="",H135="",I135=""),"ERROR","CORRECTO"))</x:f>
      </x:c>
      <x:c r="O135" s="4"/>
      <x:c r="P135" s="4"/>
      <x:c r="Q135" s="4"/>
      <x:c r="R135" s="4"/>
      <x:c r="S135" s="4"/>
      <x:c r="T135" s="4"/>
      <x:c r="U135" s="4"/>
      <x:c r="V135" s="4"/>
    </x:row>
    <x:row r="136">
      <x:c r="A136" s="93"/>
      <x:c r="B136" s="29"/>
      <x:c r="C136" s="29"/>
      <x:c r="D136" s="29"/>
      <x:c r="E136" s="29"/>
      <x:c r="F136" s="29"/>
      <x:c r="G136" s="29"/>
      <x:c r="H136" s="29"/>
      <x:c r="I136" s="29"/>
      <x:c r="J136" s="65" t="str">
        <x:f>IF(A136="","",IF(G136="Menor es mejor",H136-I136,I136-H136))</x:f>
      </x:c>
      <x:c r="K136" s="73" t="str">
        <x:f>IF(A136="","",IF(OR(H136="",I136=""),"",IF(G136="Menor es mejor",IF(I136=0,1,MIN(2,H136/I136)),IF(H136=0,"",MIN(2,I136/H136)))))</x:f>
      </x:c>
      <x:c r="L136" s="65" t="str">
        <x:f>IF(A136="","",IF(OR(B136="",C136="",D136="",E136="",F136="",G136="",H136="",I136=""),"Falta",IF(K136&gt;=1,"Cumplido",IF(K136&gt;='CONFIGURACIÓN'!$D$14,"En riesgo","Bajo objetivo"))))</x:f>
      </x:c>
      <x:c r="M136" s="29"/>
      <x:c r="N136" s="65" t="str">
        <x:f>IF(A136="","",IF(OR(COUNTIFS($A$11:$A$160,A136,$B$11:$B$160,B136)&gt;1,B136="",C136="",COUNTIF('OBJETIVOS'!$A$11:$A$100,C136)=0,D136="",E136="",F136="",G136="",H136="",I136=""),"ERROR","CORRECTO"))</x:f>
      </x:c>
      <x:c r="O136" s="4"/>
      <x:c r="P136" s="4"/>
      <x:c r="Q136" s="4"/>
      <x:c r="R136" s="4"/>
      <x:c r="S136" s="4"/>
      <x:c r="T136" s="4"/>
      <x:c r="U136" s="4"/>
      <x:c r="V136" s="4"/>
    </x:row>
    <x:row r="137">
      <x:c r="A137" s="93"/>
      <x:c r="B137" s="29"/>
      <x:c r="C137" s="29"/>
      <x:c r="D137" s="29"/>
      <x:c r="E137" s="29"/>
      <x:c r="F137" s="29"/>
      <x:c r="G137" s="29"/>
      <x:c r="H137" s="29"/>
      <x:c r="I137" s="29"/>
      <x:c r="J137" s="65" t="str">
        <x:f>IF(A137="","",IF(G137="Menor es mejor",H137-I137,I137-H137))</x:f>
      </x:c>
      <x:c r="K137" s="73" t="str">
        <x:f>IF(A137="","",IF(OR(H137="",I137=""),"",IF(G137="Menor es mejor",IF(I137=0,1,MIN(2,H137/I137)),IF(H137=0,"",MIN(2,I137/H137)))))</x:f>
      </x:c>
      <x:c r="L137" s="65" t="str">
        <x:f>IF(A137="","",IF(OR(B137="",C137="",D137="",E137="",F137="",G137="",H137="",I137=""),"Falta",IF(K137&gt;=1,"Cumplido",IF(K137&gt;='CONFIGURACIÓN'!$D$14,"En riesgo","Bajo objetivo"))))</x:f>
      </x:c>
      <x:c r="M137" s="29"/>
      <x:c r="N137" s="65" t="str">
        <x:f>IF(A137="","",IF(OR(COUNTIFS($A$11:$A$160,A137,$B$11:$B$160,B137)&gt;1,B137="",C137="",COUNTIF('OBJETIVOS'!$A$11:$A$100,C137)=0,D137="",E137="",F137="",G137="",H137="",I137=""),"ERROR","CORRECTO"))</x:f>
      </x:c>
      <x:c r="O137" s="4"/>
      <x:c r="P137" s="4"/>
      <x:c r="Q137" s="4"/>
      <x:c r="R137" s="4"/>
      <x:c r="S137" s="4"/>
      <x:c r="T137" s="4"/>
      <x:c r="U137" s="4"/>
      <x:c r="V137" s="4"/>
    </x:row>
    <x:row r="138">
      <x:c r="A138" s="93"/>
      <x:c r="B138" s="29"/>
      <x:c r="C138" s="29"/>
      <x:c r="D138" s="29"/>
      <x:c r="E138" s="29"/>
      <x:c r="F138" s="29"/>
      <x:c r="G138" s="29"/>
      <x:c r="H138" s="29"/>
      <x:c r="I138" s="29"/>
      <x:c r="J138" s="65" t="str">
        <x:f>IF(A138="","",IF(G138="Menor es mejor",H138-I138,I138-H138))</x:f>
      </x:c>
      <x:c r="K138" s="73" t="str">
        <x:f>IF(A138="","",IF(OR(H138="",I138=""),"",IF(G138="Menor es mejor",IF(I138=0,1,MIN(2,H138/I138)),IF(H138=0,"",MIN(2,I138/H138)))))</x:f>
      </x:c>
      <x:c r="L138" s="65" t="str">
        <x:f>IF(A138="","",IF(OR(B138="",C138="",D138="",E138="",F138="",G138="",H138="",I138=""),"Falta",IF(K138&gt;=1,"Cumplido",IF(K138&gt;='CONFIGURACIÓN'!$D$14,"En riesgo","Bajo objetivo"))))</x:f>
      </x:c>
      <x:c r="M138" s="29"/>
      <x:c r="N138" s="65" t="str">
        <x:f>IF(A138="","",IF(OR(COUNTIFS($A$11:$A$160,A138,$B$11:$B$160,B138)&gt;1,B138="",C138="",COUNTIF('OBJETIVOS'!$A$11:$A$100,C138)=0,D138="",E138="",F138="",G138="",H138="",I138=""),"ERROR","CORRECTO"))</x:f>
      </x:c>
      <x:c r="O138" s="4"/>
      <x:c r="P138" s="4"/>
      <x:c r="Q138" s="4"/>
      <x:c r="R138" s="4"/>
      <x:c r="S138" s="4"/>
      <x:c r="T138" s="4"/>
      <x:c r="U138" s="4"/>
      <x:c r="V138" s="4"/>
    </x:row>
    <x:row r="139">
      <x:c r="A139" s="93"/>
      <x:c r="B139" s="29"/>
      <x:c r="C139" s="29"/>
      <x:c r="D139" s="29"/>
      <x:c r="E139" s="29"/>
      <x:c r="F139" s="29"/>
      <x:c r="G139" s="29"/>
      <x:c r="H139" s="29"/>
      <x:c r="I139" s="29"/>
      <x:c r="J139" s="65" t="str">
        <x:f>IF(A139="","",IF(G139="Menor es mejor",H139-I139,I139-H139))</x:f>
      </x:c>
      <x:c r="K139" s="73" t="str">
        <x:f>IF(A139="","",IF(OR(H139="",I139=""),"",IF(G139="Menor es mejor",IF(I139=0,1,MIN(2,H139/I139)),IF(H139=0,"",MIN(2,I139/H139)))))</x:f>
      </x:c>
      <x:c r="L139" s="65" t="str">
        <x:f>IF(A139="","",IF(OR(B139="",C139="",D139="",E139="",F139="",G139="",H139="",I139=""),"Falta",IF(K139&gt;=1,"Cumplido",IF(K139&gt;='CONFIGURACIÓN'!$D$14,"En riesgo","Bajo objetivo"))))</x:f>
      </x:c>
      <x:c r="M139" s="29"/>
      <x:c r="N139" s="65" t="str">
        <x:f>IF(A139="","",IF(OR(COUNTIFS($A$11:$A$160,A139,$B$11:$B$160,B139)&gt;1,B139="",C139="",COUNTIF('OBJETIVOS'!$A$11:$A$100,C139)=0,D139="",E139="",F139="",G139="",H139="",I139=""),"ERROR","CORRECTO"))</x:f>
      </x:c>
      <x:c r="O139" s="4"/>
      <x:c r="P139" s="4"/>
      <x:c r="Q139" s="4"/>
      <x:c r="R139" s="4"/>
      <x:c r="S139" s="4"/>
      <x:c r="T139" s="4"/>
      <x:c r="U139" s="4"/>
      <x:c r="V139" s="4"/>
    </x:row>
    <x:row r="140">
      <x:c r="A140" s="93"/>
      <x:c r="B140" s="29"/>
      <x:c r="C140" s="29"/>
      <x:c r="D140" s="29"/>
      <x:c r="E140" s="29"/>
      <x:c r="F140" s="29"/>
      <x:c r="G140" s="29"/>
      <x:c r="H140" s="29"/>
      <x:c r="I140" s="29"/>
      <x:c r="J140" s="65" t="str">
        <x:f>IF(A140="","",IF(G140="Menor es mejor",H140-I140,I140-H140))</x:f>
      </x:c>
      <x:c r="K140" s="73" t="str">
        <x:f>IF(A140="","",IF(OR(H140="",I140=""),"",IF(G140="Menor es mejor",IF(I140=0,1,MIN(2,H140/I140)),IF(H140=0,"",MIN(2,I140/H140)))))</x:f>
      </x:c>
      <x:c r="L140" s="65" t="str">
        <x:f>IF(A140="","",IF(OR(B140="",C140="",D140="",E140="",F140="",G140="",H140="",I140=""),"Falta",IF(K140&gt;=1,"Cumplido",IF(K140&gt;='CONFIGURACIÓN'!$D$14,"En riesgo","Bajo objetivo"))))</x:f>
      </x:c>
      <x:c r="M140" s="29"/>
      <x:c r="N140" s="65" t="str">
        <x:f>IF(A140="","",IF(OR(COUNTIFS($A$11:$A$160,A140,$B$11:$B$160,B140)&gt;1,B140="",C140="",COUNTIF('OBJETIVOS'!$A$11:$A$100,C140)=0,D140="",E140="",F140="",G140="",H140="",I140=""),"ERROR","CORRECTO"))</x:f>
      </x:c>
      <x:c r="O140" s="4"/>
      <x:c r="P140" s="4"/>
      <x:c r="Q140" s="4"/>
      <x:c r="R140" s="4"/>
      <x:c r="S140" s="4"/>
      <x:c r="T140" s="4"/>
      <x:c r="U140" s="4"/>
      <x:c r="V140" s="4"/>
    </x:row>
    <x:row r="141">
      <x:c r="A141" s="93"/>
      <x:c r="B141" s="29"/>
      <x:c r="C141" s="29"/>
      <x:c r="D141" s="29"/>
      <x:c r="E141" s="29"/>
      <x:c r="F141" s="29"/>
      <x:c r="G141" s="29"/>
      <x:c r="H141" s="29"/>
      <x:c r="I141" s="29"/>
      <x:c r="J141" s="65" t="str">
        <x:f>IF(A141="","",IF(G141="Menor es mejor",H141-I141,I141-H141))</x:f>
      </x:c>
      <x:c r="K141" s="73" t="str">
        <x:f>IF(A141="","",IF(OR(H141="",I141=""),"",IF(G141="Menor es mejor",IF(I141=0,1,MIN(2,H141/I141)),IF(H141=0,"",MIN(2,I141/H141)))))</x:f>
      </x:c>
      <x:c r="L141" s="65" t="str">
        <x:f>IF(A141="","",IF(OR(B141="",C141="",D141="",E141="",F141="",G141="",H141="",I141=""),"Falta",IF(K141&gt;=1,"Cumplido",IF(K141&gt;='CONFIGURACIÓN'!$D$14,"En riesgo","Bajo objetivo"))))</x:f>
      </x:c>
      <x:c r="M141" s="29"/>
      <x:c r="N141" s="65" t="str">
        <x:f>IF(A141="","",IF(OR(COUNTIFS($A$11:$A$160,A141,$B$11:$B$160,B141)&gt;1,B141="",C141="",COUNTIF('OBJETIVOS'!$A$11:$A$100,C141)=0,D141="",E141="",F141="",G141="",H141="",I141=""),"ERROR","CORRECTO"))</x:f>
      </x:c>
      <x:c r="O141" s="4"/>
      <x:c r="P141" s="4"/>
      <x:c r="Q141" s="4"/>
      <x:c r="R141" s="4"/>
      <x:c r="S141" s="4"/>
      <x:c r="T141" s="4"/>
      <x:c r="U141" s="4"/>
      <x:c r="V141" s="4"/>
    </x:row>
    <x:row r="142">
      <x:c r="A142" s="93"/>
      <x:c r="B142" s="29"/>
      <x:c r="C142" s="29"/>
      <x:c r="D142" s="29"/>
      <x:c r="E142" s="29"/>
      <x:c r="F142" s="29"/>
      <x:c r="G142" s="29"/>
      <x:c r="H142" s="29"/>
      <x:c r="I142" s="29"/>
      <x:c r="J142" s="65" t="str">
        <x:f>IF(A142="","",IF(G142="Menor es mejor",H142-I142,I142-H142))</x:f>
      </x:c>
      <x:c r="K142" s="73" t="str">
        <x:f>IF(A142="","",IF(OR(H142="",I142=""),"",IF(G142="Menor es mejor",IF(I142=0,1,MIN(2,H142/I142)),IF(H142=0,"",MIN(2,I142/H142)))))</x:f>
      </x:c>
      <x:c r="L142" s="65" t="str">
        <x:f>IF(A142="","",IF(OR(B142="",C142="",D142="",E142="",F142="",G142="",H142="",I142=""),"Falta",IF(K142&gt;=1,"Cumplido",IF(K142&gt;='CONFIGURACIÓN'!$D$14,"En riesgo","Bajo objetivo"))))</x:f>
      </x:c>
      <x:c r="M142" s="29"/>
      <x:c r="N142" s="65" t="str">
        <x:f>IF(A142="","",IF(OR(COUNTIFS($A$11:$A$160,A142,$B$11:$B$160,B142)&gt;1,B142="",C142="",COUNTIF('OBJETIVOS'!$A$11:$A$100,C142)=0,D142="",E142="",F142="",G142="",H142="",I142=""),"ERROR","CORRECTO"))</x:f>
      </x:c>
      <x:c r="O142" s="4"/>
      <x:c r="P142" s="4"/>
      <x:c r="Q142" s="4"/>
      <x:c r="R142" s="4"/>
      <x:c r="S142" s="4"/>
      <x:c r="T142" s="4"/>
      <x:c r="U142" s="4"/>
      <x:c r="V142" s="4"/>
    </x:row>
    <x:row r="143">
      <x:c r="A143" s="93"/>
      <x:c r="B143" s="29"/>
      <x:c r="C143" s="29"/>
      <x:c r="D143" s="29"/>
      <x:c r="E143" s="29"/>
      <x:c r="F143" s="29"/>
      <x:c r="G143" s="29"/>
      <x:c r="H143" s="29"/>
      <x:c r="I143" s="29"/>
      <x:c r="J143" s="65" t="str">
        <x:f>IF(A143="","",IF(G143="Menor es mejor",H143-I143,I143-H143))</x:f>
      </x:c>
      <x:c r="K143" s="73" t="str">
        <x:f>IF(A143="","",IF(OR(H143="",I143=""),"",IF(G143="Menor es mejor",IF(I143=0,1,MIN(2,H143/I143)),IF(H143=0,"",MIN(2,I143/H143)))))</x:f>
      </x:c>
      <x:c r="L143" s="65" t="str">
        <x:f>IF(A143="","",IF(OR(B143="",C143="",D143="",E143="",F143="",G143="",H143="",I143=""),"Falta",IF(K143&gt;=1,"Cumplido",IF(K143&gt;='CONFIGURACIÓN'!$D$14,"En riesgo","Bajo objetivo"))))</x:f>
      </x:c>
      <x:c r="M143" s="29"/>
      <x:c r="N143" s="65" t="str">
        <x:f>IF(A143="","",IF(OR(COUNTIFS($A$11:$A$160,A143,$B$11:$B$160,B143)&gt;1,B143="",C143="",COUNTIF('OBJETIVOS'!$A$11:$A$100,C143)=0,D143="",E143="",F143="",G143="",H143="",I143=""),"ERROR","CORRECTO"))</x:f>
      </x:c>
      <x:c r="O143" s="4"/>
      <x:c r="P143" s="4"/>
      <x:c r="Q143" s="4"/>
      <x:c r="R143" s="4"/>
      <x:c r="S143" s="4"/>
      <x:c r="T143" s="4"/>
      <x:c r="U143" s="4"/>
      <x:c r="V143" s="4"/>
    </x:row>
    <x:row r="144">
      <x:c r="A144" s="93"/>
      <x:c r="B144" s="29"/>
      <x:c r="C144" s="29"/>
      <x:c r="D144" s="29"/>
      <x:c r="E144" s="29"/>
      <x:c r="F144" s="29"/>
      <x:c r="G144" s="29"/>
      <x:c r="H144" s="29"/>
      <x:c r="I144" s="29"/>
      <x:c r="J144" s="65" t="str">
        <x:f>IF(A144="","",IF(G144="Menor es mejor",H144-I144,I144-H144))</x:f>
      </x:c>
      <x:c r="K144" s="73" t="str">
        <x:f>IF(A144="","",IF(OR(H144="",I144=""),"",IF(G144="Menor es mejor",IF(I144=0,1,MIN(2,H144/I144)),IF(H144=0,"",MIN(2,I144/H144)))))</x:f>
      </x:c>
      <x:c r="L144" s="65" t="str">
        <x:f>IF(A144="","",IF(OR(B144="",C144="",D144="",E144="",F144="",G144="",H144="",I144=""),"Falta",IF(K144&gt;=1,"Cumplido",IF(K144&gt;='CONFIGURACIÓN'!$D$14,"En riesgo","Bajo objetivo"))))</x:f>
      </x:c>
      <x:c r="M144" s="29"/>
      <x:c r="N144" s="65" t="str">
        <x:f>IF(A144="","",IF(OR(COUNTIFS($A$11:$A$160,A144,$B$11:$B$160,B144)&gt;1,B144="",C144="",COUNTIF('OBJETIVOS'!$A$11:$A$100,C144)=0,D144="",E144="",F144="",G144="",H144="",I144=""),"ERROR","CORRECTO"))</x:f>
      </x:c>
      <x:c r="O144" s="4"/>
      <x:c r="P144" s="4"/>
      <x:c r="Q144" s="4"/>
      <x:c r="R144" s="4"/>
      <x:c r="S144" s="4"/>
      <x:c r="T144" s="4"/>
      <x:c r="U144" s="4"/>
      <x:c r="V144" s="4"/>
    </x:row>
    <x:row r="145">
      <x:c r="A145" s="93"/>
      <x:c r="B145" s="29"/>
      <x:c r="C145" s="29"/>
      <x:c r="D145" s="29"/>
      <x:c r="E145" s="29"/>
      <x:c r="F145" s="29"/>
      <x:c r="G145" s="29"/>
      <x:c r="H145" s="29"/>
      <x:c r="I145" s="29"/>
      <x:c r="J145" s="65" t="str">
        <x:f>IF(A145="","",IF(G145="Menor es mejor",H145-I145,I145-H145))</x:f>
      </x:c>
      <x:c r="K145" s="73" t="str">
        <x:f>IF(A145="","",IF(OR(H145="",I145=""),"",IF(G145="Menor es mejor",IF(I145=0,1,MIN(2,H145/I145)),IF(H145=0,"",MIN(2,I145/H145)))))</x:f>
      </x:c>
      <x:c r="L145" s="65" t="str">
        <x:f>IF(A145="","",IF(OR(B145="",C145="",D145="",E145="",F145="",G145="",H145="",I145=""),"Falta",IF(K145&gt;=1,"Cumplido",IF(K145&gt;='CONFIGURACIÓN'!$D$14,"En riesgo","Bajo objetivo"))))</x:f>
      </x:c>
      <x:c r="M145" s="29"/>
      <x:c r="N145" s="65" t="str">
        <x:f>IF(A145="","",IF(OR(COUNTIFS($A$11:$A$160,A145,$B$11:$B$160,B145)&gt;1,B145="",C145="",COUNTIF('OBJETIVOS'!$A$11:$A$100,C145)=0,D145="",E145="",F145="",G145="",H145="",I145=""),"ERROR","CORRECTO"))</x:f>
      </x:c>
      <x:c r="O145" s="4"/>
      <x:c r="P145" s="4"/>
      <x:c r="Q145" s="4"/>
      <x:c r="R145" s="4"/>
      <x:c r="S145" s="4"/>
      <x:c r="T145" s="4"/>
      <x:c r="U145" s="4"/>
      <x:c r="V145" s="4"/>
    </x:row>
    <x:row r="146">
      <x:c r="A146" s="93"/>
      <x:c r="B146" s="29"/>
      <x:c r="C146" s="29"/>
      <x:c r="D146" s="29"/>
      <x:c r="E146" s="29"/>
      <x:c r="F146" s="29"/>
      <x:c r="G146" s="29"/>
      <x:c r="H146" s="29"/>
      <x:c r="I146" s="29"/>
      <x:c r="J146" s="65" t="str">
        <x:f>IF(A146="","",IF(G146="Menor es mejor",H146-I146,I146-H146))</x:f>
      </x:c>
      <x:c r="K146" s="73" t="str">
        <x:f>IF(A146="","",IF(OR(H146="",I146=""),"",IF(G146="Menor es mejor",IF(I146=0,1,MIN(2,H146/I146)),IF(H146=0,"",MIN(2,I146/H146)))))</x:f>
      </x:c>
      <x:c r="L146" s="65" t="str">
        <x:f>IF(A146="","",IF(OR(B146="",C146="",D146="",E146="",F146="",G146="",H146="",I146=""),"Falta",IF(K146&gt;=1,"Cumplido",IF(K146&gt;='CONFIGURACIÓN'!$D$14,"En riesgo","Bajo objetivo"))))</x:f>
      </x:c>
      <x:c r="M146" s="29"/>
      <x:c r="N146" s="65" t="str">
        <x:f>IF(A146="","",IF(OR(COUNTIFS($A$11:$A$160,A146,$B$11:$B$160,B146)&gt;1,B146="",C146="",COUNTIF('OBJETIVOS'!$A$11:$A$100,C146)=0,D146="",E146="",F146="",G146="",H146="",I146=""),"ERROR","CORRECTO"))</x:f>
      </x:c>
      <x:c r="O146" s="4"/>
      <x:c r="P146" s="4"/>
      <x:c r="Q146" s="4"/>
      <x:c r="R146" s="4"/>
      <x:c r="S146" s="4"/>
      <x:c r="T146" s="4"/>
      <x:c r="U146" s="4"/>
      <x:c r="V146" s="4"/>
    </x:row>
    <x:row r="147">
      <x:c r="A147" s="93"/>
      <x:c r="B147" s="29"/>
      <x:c r="C147" s="29"/>
      <x:c r="D147" s="29"/>
      <x:c r="E147" s="29"/>
      <x:c r="F147" s="29"/>
      <x:c r="G147" s="29"/>
      <x:c r="H147" s="29"/>
      <x:c r="I147" s="29"/>
      <x:c r="J147" s="65" t="str">
        <x:f>IF(A147="","",IF(G147="Menor es mejor",H147-I147,I147-H147))</x:f>
      </x:c>
      <x:c r="K147" s="73" t="str">
        <x:f>IF(A147="","",IF(OR(H147="",I147=""),"",IF(G147="Menor es mejor",IF(I147=0,1,MIN(2,H147/I147)),IF(H147=0,"",MIN(2,I147/H147)))))</x:f>
      </x:c>
      <x:c r="L147" s="65" t="str">
        <x:f>IF(A147="","",IF(OR(B147="",C147="",D147="",E147="",F147="",G147="",H147="",I147=""),"Falta",IF(K147&gt;=1,"Cumplido",IF(K147&gt;='CONFIGURACIÓN'!$D$14,"En riesgo","Bajo objetivo"))))</x:f>
      </x:c>
      <x:c r="M147" s="29"/>
      <x:c r="N147" s="65" t="str">
        <x:f>IF(A147="","",IF(OR(COUNTIFS($A$11:$A$160,A147,$B$11:$B$160,B147)&gt;1,B147="",C147="",COUNTIF('OBJETIVOS'!$A$11:$A$100,C147)=0,D147="",E147="",F147="",G147="",H147="",I147=""),"ERROR","CORRECTO"))</x:f>
      </x:c>
      <x:c r="O147" s="4"/>
      <x:c r="P147" s="4"/>
      <x:c r="Q147" s="4"/>
      <x:c r="R147" s="4"/>
      <x:c r="S147" s="4"/>
      <x:c r="T147" s="4"/>
      <x:c r="U147" s="4"/>
      <x:c r="V147" s="4"/>
    </x:row>
    <x:row r="148">
      <x:c r="A148" s="93"/>
      <x:c r="B148" s="29"/>
      <x:c r="C148" s="29"/>
      <x:c r="D148" s="29"/>
      <x:c r="E148" s="29"/>
      <x:c r="F148" s="29"/>
      <x:c r="G148" s="29"/>
      <x:c r="H148" s="29"/>
      <x:c r="I148" s="29"/>
      <x:c r="J148" s="65" t="str">
        <x:f>IF(A148="","",IF(G148="Menor es mejor",H148-I148,I148-H148))</x:f>
      </x:c>
      <x:c r="K148" s="73" t="str">
        <x:f>IF(A148="","",IF(OR(H148="",I148=""),"",IF(G148="Menor es mejor",IF(I148=0,1,MIN(2,H148/I148)),IF(H148=0,"",MIN(2,I148/H148)))))</x:f>
      </x:c>
      <x:c r="L148" s="65" t="str">
        <x:f>IF(A148="","",IF(OR(B148="",C148="",D148="",E148="",F148="",G148="",H148="",I148=""),"Falta",IF(K148&gt;=1,"Cumplido",IF(K148&gt;='CONFIGURACIÓN'!$D$14,"En riesgo","Bajo objetivo"))))</x:f>
      </x:c>
      <x:c r="M148" s="29"/>
      <x:c r="N148" s="65" t="str">
        <x:f>IF(A148="","",IF(OR(COUNTIFS($A$11:$A$160,A148,$B$11:$B$160,B148)&gt;1,B148="",C148="",COUNTIF('OBJETIVOS'!$A$11:$A$100,C148)=0,D148="",E148="",F148="",G148="",H148="",I148=""),"ERROR","CORRECTO"))</x:f>
      </x:c>
      <x:c r="O148" s="4"/>
      <x:c r="P148" s="4"/>
      <x:c r="Q148" s="4"/>
      <x:c r="R148" s="4"/>
      <x:c r="S148" s="4"/>
      <x:c r="T148" s="4"/>
      <x:c r="U148" s="4"/>
      <x:c r="V148" s="4"/>
    </x:row>
    <x:row r="149">
      <x:c r="A149" s="93"/>
      <x:c r="B149" s="29"/>
      <x:c r="C149" s="29"/>
      <x:c r="D149" s="29"/>
      <x:c r="E149" s="29"/>
      <x:c r="F149" s="29"/>
      <x:c r="G149" s="29"/>
      <x:c r="H149" s="29"/>
      <x:c r="I149" s="29"/>
      <x:c r="J149" s="65" t="str">
        <x:f>IF(A149="","",IF(G149="Menor es mejor",H149-I149,I149-H149))</x:f>
      </x:c>
      <x:c r="K149" s="73" t="str">
        <x:f>IF(A149="","",IF(OR(H149="",I149=""),"",IF(G149="Menor es mejor",IF(I149=0,1,MIN(2,H149/I149)),IF(H149=0,"",MIN(2,I149/H149)))))</x:f>
      </x:c>
      <x:c r="L149" s="65" t="str">
        <x:f>IF(A149="","",IF(OR(B149="",C149="",D149="",E149="",F149="",G149="",H149="",I149=""),"Falta",IF(K149&gt;=1,"Cumplido",IF(K149&gt;='CONFIGURACIÓN'!$D$14,"En riesgo","Bajo objetivo"))))</x:f>
      </x:c>
      <x:c r="M149" s="29"/>
      <x:c r="N149" s="65" t="str">
        <x:f>IF(A149="","",IF(OR(COUNTIFS($A$11:$A$160,A149,$B$11:$B$160,B149)&gt;1,B149="",C149="",COUNTIF('OBJETIVOS'!$A$11:$A$100,C149)=0,D149="",E149="",F149="",G149="",H149="",I149=""),"ERROR","CORRECTO"))</x:f>
      </x:c>
      <x:c r="O149" s="4"/>
      <x:c r="P149" s="4"/>
      <x:c r="Q149" s="4"/>
      <x:c r="R149" s="4"/>
      <x:c r="S149" s="4"/>
      <x:c r="T149" s="4"/>
      <x:c r="U149" s="4"/>
      <x:c r="V149" s="4"/>
    </x:row>
    <x:row r="150">
      <x:c r="A150" s="93"/>
      <x:c r="B150" s="29"/>
      <x:c r="C150" s="29"/>
      <x:c r="D150" s="29"/>
      <x:c r="E150" s="29"/>
      <x:c r="F150" s="29"/>
      <x:c r="G150" s="29"/>
      <x:c r="H150" s="29"/>
      <x:c r="I150" s="29"/>
      <x:c r="J150" s="65" t="str">
        <x:f>IF(A150="","",IF(G150="Menor es mejor",H150-I150,I150-H150))</x:f>
      </x:c>
      <x:c r="K150" s="73" t="str">
        <x:f>IF(A150="","",IF(OR(H150="",I150=""),"",IF(G150="Menor es mejor",IF(I150=0,1,MIN(2,H150/I150)),IF(H150=0,"",MIN(2,I150/H150)))))</x:f>
      </x:c>
      <x:c r="L150" s="65" t="str">
        <x:f>IF(A150="","",IF(OR(B150="",C150="",D150="",E150="",F150="",G150="",H150="",I150=""),"Falta",IF(K150&gt;=1,"Cumplido",IF(K150&gt;='CONFIGURACIÓN'!$D$14,"En riesgo","Bajo objetivo"))))</x:f>
      </x:c>
      <x:c r="M150" s="29"/>
      <x:c r="N150" s="65" t="str">
        <x:f>IF(A150="","",IF(OR(COUNTIFS($A$11:$A$160,A150,$B$11:$B$160,B150)&gt;1,B150="",C150="",COUNTIF('OBJETIVOS'!$A$11:$A$100,C150)=0,D150="",E150="",F150="",G150="",H150="",I150=""),"ERROR","CORRECTO"))</x:f>
      </x:c>
      <x:c r="O150" s="4"/>
      <x:c r="P150" s="4"/>
      <x:c r="Q150" s="4"/>
      <x:c r="R150" s="4"/>
      <x:c r="S150" s="4"/>
      <x:c r="T150" s="4"/>
      <x:c r="U150" s="4"/>
      <x:c r="V150" s="4"/>
    </x:row>
    <x:row r="151">
      <x:c r="A151" s="94"/>
      <x:c r="B151" s="86"/>
      <x:c r="C151" s="86"/>
      <x:c r="D151" s="86"/>
      <x:c r="E151" s="86"/>
      <x:c r="F151" s="86"/>
      <x:c r="G151" s="86"/>
      <x:c r="H151" s="86"/>
      <x:c r="I151" s="86"/>
      <x:c r="J151" s="90" t="str">
        <x:f>IF(A151="","",IF(G151="Menor es mejor",H151-I151,I151-H151))</x:f>
      </x:c>
      <x:c r="K151" s="96" t="str">
        <x:f>IF(A151="","",IF(OR(H151="",I151=""),"",IF(G151="Menor es mejor",IF(I151=0,1,MIN(2,H151/I151)),IF(H151=0,"",MIN(2,I151/H151)))))</x:f>
      </x:c>
      <x:c r="L151" s="90" t="str">
        <x:f>IF(A151="","",IF(OR(B151="",C151="",D151="",E151="",F151="",G151="",H151="",I151=""),"Falta",IF(K151&gt;=1,"Cumplido",IF(K151&gt;='CONFIGURACIÓN'!$D$14,"En riesgo","Bajo objetivo"))))</x:f>
      </x:c>
      <x:c r="M151" s="86"/>
      <x:c r="N151" s="90" t="str">
        <x:f>IF(A151="","",IF(OR(COUNTIFS($A$11:$A$160,A151,$B$11:$B$160,B151)&gt;1,B151="",C151="",COUNTIF('OBJETIVOS'!$A$11:$A$100,C151)=0,D151="",E151="",F151="",G151="",H151="",I151=""),"ERROR","CORRECTO"))</x:f>
      </x:c>
    </x:row>
    <x:row r="152">
      <x:c r="A152" s="94"/>
      <x:c r="B152" s="86"/>
      <x:c r="C152" s="86"/>
      <x:c r="D152" s="86"/>
      <x:c r="E152" s="86"/>
      <x:c r="F152" s="86"/>
      <x:c r="G152" s="86"/>
      <x:c r="H152" s="86"/>
      <x:c r="I152" s="86"/>
      <x:c r="J152" s="90" t="str">
        <x:f>IF(A152="","",IF(G152="Menor es mejor",H152-I152,I152-H152))</x:f>
      </x:c>
      <x:c r="K152" s="96" t="str">
        <x:f>IF(A152="","",IF(OR(H152="",I152=""),"",IF(G152="Menor es mejor",IF(I152=0,1,MIN(2,H152/I152)),IF(H152=0,"",MIN(2,I152/H152)))))</x:f>
      </x:c>
      <x:c r="L152" s="90" t="str">
        <x:f>IF(A152="","",IF(OR(B152="",C152="",D152="",E152="",F152="",G152="",H152="",I152=""),"Falta",IF(K152&gt;=1,"Cumplido",IF(K152&gt;='CONFIGURACIÓN'!$D$14,"En riesgo","Bajo objetivo"))))</x:f>
      </x:c>
      <x:c r="M152" s="86"/>
      <x:c r="N152" s="90" t="str">
        <x:f>IF(A152="","",IF(OR(COUNTIFS($A$11:$A$160,A152,$B$11:$B$160,B152)&gt;1,B152="",C152="",COUNTIF('OBJETIVOS'!$A$11:$A$100,C152)=0,D152="",E152="",F152="",G152="",H152="",I152=""),"ERROR","CORRECTO"))</x:f>
      </x:c>
    </x:row>
    <x:row r="153">
      <x:c r="A153" s="94"/>
      <x:c r="B153" s="86"/>
      <x:c r="C153" s="86"/>
      <x:c r="D153" s="86"/>
      <x:c r="E153" s="86"/>
      <x:c r="F153" s="86"/>
      <x:c r="G153" s="86"/>
      <x:c r="H153" s="86"/>
      <x:c r="I153" s="86"/>
      <x:c r="J153" s="90" t="str">
        <x:f>IF(A153="","",IF(G153="Menor es mejor",H153-I153,I153-H153))</x:f>
      </x:c>
      <x:c r="K153" s="96" t="str">
        <x:f>IF(A153="","",IF(OR(H153="",I153=""),"",IF(G153="Menor es mejor",IF(I153=0,1,MIN(2,H153/I153)),IF(H153=0,"",MIN(2,I153/H153)))))</x:f>
      </x:c>
      <x:c r="L153" s="90" t="str">
        <x:f>IF(A153="","",IF(OR(B153="",C153="",D153="",E153="",F153="",G153="",H153="",I153=""),"Falta",IF(K153&gt;=1,"Cumplido",IF(K153&gt;='CONFIGURACIÓN'!$D$14,"En riesgo","Bajo objetivo"))))</x:f>
      </x:c>
      <x:c r="M153" s="86"/>
      <x:c r="N153" s="90" t="str">
        <x:f>IF(A153="","",IF(OR(COUNTIFS($A$11:$A$160,A153,$B$11:$B$160,B153)&gt;1,B153="",C153="",COUNTIF('OBJETIVOS'!$A$11:$A$100,C153)=0,D153="",E153="",F153="",G153="",H153="",I153=""),"ERROR","CORRECTO"))</x:f>
      </x:c>
    </x:row>
    <x:row r="154">
      <x:c r="A154" s="94"/>
      <x:c r="B154" s="86"/>
      <x:c r="C154" s="86"/>
      <x:c r="D154" s="86"/>
      <x:c r="E154" s="86"/>
      <x:c r="F154" s="86"/>
      <x:c r="G154" s="86"/>
      <x:c r="H154" s="86"/>
      <x:c r="I154" s="86"/>
      <x:c r="J154" s="90" t="str">
        <x:f>IF(A154="","",IF(G154="Menor es mejor",H154-I154,I154-H154))</x:f>
      </x:c>
      <x:c r="K154" s="96" t="str">
        <x:f>IF(A154="","",IF(OR(H154="",I154=""),"",IF(G154="Menor es mejor",IF(I154=0,1,MIN(2,H154/I154)),IF(H154=0,"",MIN(2,I154/H154)))))</x:f>
      </x:c>
      <x:c r="L154" s="90" t="str">
        <x:f>IF(A154="","",IF(OR(B154="",C154="",D154="",E154="",F154="",G154="",H154="",I154=""),"Falta",IF(K154&gt;=1,"Cumplido",IF(K154&gt;='CONFIGURACIÓN'!$D$14,"En riesgo","Bajo objetivo"))))</x:f>
      </x:c>
      <x:c r="M154" s="86"/>
      <x:c r="N154" s="90" t="str">
        <x:f>IF(A154="","",IF(OR(COUNTIFS($A$11:$A$160,A154,$B$11:$B$160,B154)&gt;1,B154="",C154="",COUNTIF('OBJETIVOS'!$A$11:$A$100,C154)=0,D154="",E154="",F154="",G154="",H154="",I154=""),"ERROR","CORRECTO"))</x:f>
      </x:c>
    </x:row>
    <x:row r="155">
      <x:c r="A155" s="94"/>
      <x:c r="B155" s="86"/>
      <x:c r="C155" s="86"/>
      <x:c r="D155" s="86"/>
      <x:c r="E155" s="86"/>
      <x:c r="F155" s="86"/>
      <x:c r="G155" s="86"/>
      <x:c r="H155" s="86"/>
      <x:c r="I155" s="86"/>
      <x:c r="J155" s="90" t="str">
        <x:f>IF(A155="","",IF(G155="Menor es mejor",H155-I155,I155-H155))</x:f>
      </x:c>
      <x:c r="K155" s="96" t="str">
        <x:f>IF(A155="","",IF(OR(H155="",I155=""),"",IF(G155="Menor es mejor",IF(I155=0,1,MIN(2,H155/I155)),IF(H155=0,"",MIN(2,I155/H155)))))</x:f>
      </x:c>
      <x:c r="L155" s="90" t="str">
        <x:f>IF(A155="","",IF(OR(B155="",C155="",D155="",E155="",F155="",G155="",H155="",I155=""),"Falta",IF(K155&gt;=1,"Cumplido",IF(K155&gt;='CONFIGURACIÓN'!$D$14,"En riesgo","Bajo objetivo"))))</x:f>
      </x:c>
      <x:c r="M155" s="86"/>
      <x:c r="N155" s="90" t="str">
        <x:f>IF(A155="","",IF(OR(COUNTIFS($A$11:$A$160,A155,$B$11:$B$160,B155)&gt;1,B155="",C155="",COUNTIF('OBJETIVOS'!$A$11:$A$100,C155)=0,D155="",E155="",F155="",G155="",H155="",I155=""),"ERROR","CORRECTO"))</x:f>
      </x:c>
    </x:row>
    <x:row r="156">
      <x:c r="A156" s="94"/>
      <x:c r="B156" s="86"/>
      <x:c r="C156" s="86"/>
      <x:c r="D156" s="86"/>
      <x:c r="E156" s="86"/>
      <x:c r="F156" s="86"/>
      <x:c r="G156" s="86"/>
      <x:c r="H156" s="86"/>
      <x:c r="I156" s="86"/>
      <x:c r="J156" s="90" t="str">
        <x:f>IF(A156="","",IF(G156="Menor es mejor",H156-I156,I156-H156))</x:f>
      </x:c>
      <x:c r="K156" s="96" t="str">
        <x:f>IF(A156="","",IF(OR(H156="",I156=""),"",IF(G156="Menor es mejor",IF(I156=0,1,MIN(2,H156/I156)),IF(H156=0,"",MIN(2,I156/H156)))))</x:f>
      </x:c>
      <x:c r="L156" s="90" t="str">
        <x:f>IF(A156="","",IF(OR(B156="",C156="",D156="",E156="",F156="",G156="",H156="",I156=""),"Falta",IF(K156&gt;=1,"Cumplido",IF(K156&gt;='CONFIGURACIÓN'!$D$14,"En riesgo","Bajo objetivo"))))</x:f>
      </x:c>
      <x:c r="M156" s="86"/>
      <x:c r="N156" s="90" t="str">
        <x:f>IF(A156="","",IF(OR(COUNTIFS($A$11:$A$160,A156,$B$11:$B$160,B156)&gt;1,B156="",C156="",COUNTIF('OBJETIVOS'!$A$11:$A$100,C156)=0,D156="",E156="",F156="",G156="",H156="",I156=""),"ERROR","CORRECTO"))</x:f>
      </x:c>
    </x:row>
    <x:row r="157">
      <x:c r="A157" s="94"/>
      <x:c r="B157" s="86"/>
      <x:c r="C157" s="86"/>
      <x:c r="D157" s="86"/>
      <x:c r="E157" s="86"/>
      <x:c r="F157" s="86"/>
      <x:c r="G157" s="86"/>
      <x:c r="H157" s="86"/>
      <x:c r="I157" s="86"/>
      <x:c r="J157" s="90" t="str">
        <x:f>IF(A157="","",IF(G157="Menor es mejor",H157-I157,I157-H157))</x:f>
      </x:c>
      <x:c r="K157" s="96" t="str">
        <x:f>IF(A157="","",IF(OR(H157="",I157=""),"",IF(G157="Menor es mejor",IF(I157=0,1,MIN(2,H157/I157)),IF(H157=0,"",MIN(2,I157/H157)))))</x:f>
      </x:c>
      <x:c r="L157" s="90" t="str">
        <x:f>IF(A157="","",IF(OR(B157="",C157="",D157="",E157="",F157="",G157="",H157="",I157=""),"Falta",IF(K157&gt;=1,"Cumplido",IF(K157&gt;='CONFIGURACIÓN'!$D$14,"En riesgo","Bajo objetivo"))))</x:f>
      </x:c>
      <x:c r="M157" s="86"/>
      <x:c r="N157" s="90" t="str">
        <x:f>IF(A157="","",IF(OR(COUNTIFS($A$11:$A$160,A157,$B$11:$B$160,B157)&gt;1,B157="",C157="",COUNTIF('OBJETIVOS'!$A$11:$A$100,C157)=0,D157="",E157="",F157="",G157="",H157="",I157=""),"ERROR","CORRECTO"))</x:f>
      </x:c>
    </x:row>
    <x:row r="158">
      <x:c r="A158" s="94"/>
      <x:c r="B158" s="86"/>
      <x:c r="C158" s="86"/>
      <x:c r="D158" s="86"/>
      <x:c r="E158" s="86"/>
      <x:c r="F158" s="86"/>
      <x:c r="G158" s="86"/>
      <x:c r="H158" s="86"/>
      <x:c r="I158" s="86"/>
      <x:c r="J158" s="90" t="str">
        <x:f>IF(A158="","",IF(G158="Menor es mejor",H158-I158,I158-H158))</x:f>
      </x:c>
      <x:c r="K158" s="96" t="str">
        <x:f>IF(A158="","",IF(OR(H158="",I158=""),"",IF(G158="Menor es mejor",IF(I158=0,1,MIN(2,H158/I158)),IF(H158=0,"",MIN(2,I158/H158)))))</x:f>
      </x:c>
      <x:c r="L158" s="90" t="str">
        <x:f>IF(A158="","",IF(OR(B158="",C158="",D158="",E158="",F158="",G158="",H158="",I158=""),"Falta",IF(K158&gt;=1,"Cumplido",IF(K158&gt;='CONFIGURACIÓN'!$D$14,"En riesgo","Bajo objetivo"))))</x:f>
      </x:c>
      <x:c r="M158" s="86"/>
      <x:c r="N158" s="90" t="str">
        <x:f>IF(A158="","",IF(OR(COUNTIFS($A$11:$A$160,A158,$B$11:$B$160,B158)&gt;1,B158="",C158="",COUNTIF('OBJETIVOS'!$A$11:$A$100,C158)=0,D158="",E158="",F158="",G158="",H158="",I158=""),"ERROR","CORRECTO"))</x:f>
      </x:c>
    </x:row>
    <x:row r="159">
      <x:c r="A159" s="94"/>
      <x:c r="B159" s="86"/>
      <x:c r="C159" s="86"/>
      <x:c r="D159" s="86"/>
      <x:c r="E159" s="86"/>
      <x:c r="F159" s="86"/>
      <x:c r="G159" s="86"/>
      <x:c r="H159" s="86"/>
      <x:c r="I159" s="86"/>
      <x:c r="J159" s="90" t="str">
        <x:f>IF(A159="","",IF(G159="Menor es mejor",H159-I159,I159-H159))</x:f>
      </x:c>
      <x:c r="K159" s="96" t="str">
        <x:f>IF(A159="","",IF(OR(H159="",I159=""),"",IF(G159="Menor es mejor",IF(I159=0,1,MIN(2,H159/I159)),IF(H159=0,"",MIN(2,I159/H159)))))</x:f>
      </x:c>
      <x:c r="L159" s="90" t="str">
        <x:f>IF(A159="","",IF(OR(B159="",C159="",D159="",E159="",F159="",G159="",H159="",I159=""),"Falta",IF(K159&gt;=1,"Cumplido",IF(K159&gt;='CONFIGURACIÓN'!$D$14,"En riesgo","Bajo objetivo"))))</x:f>
      </x:c>
      <x:c r="M159" s="86"/>
      <x:c r="N159" s="90" t="str">
        <x:f>IF(A159="","",IF(OR(COUNTIFS($A$11:$A$160,A159,$B$11:$B$160,B159)&gt;1,B159="",C159="",COUNTIF('OBJETIVOS'!$A$11:$A$100,C159)=0,D159="",E159="",F159="",G159="",H159="",I159=""),"ERROR","CORRECTO"))</x:f>
      </x:c>
    </x:row>
    <x:row r="160">
      <x:c r="A160" s="95"/>
      <x:c r="B160" s="87"/>
      <x:c r="C160" s="87"/>
      <x:c r="D160" s="87"/>
      <x:c r="E160" s="87"/>
      <x:c r="F160" s="87"/>
      <x:c r="G160" s="87"/>
      <x:c r="H160" s="87"/>
      <x:c r="I160" s="87"/>
      <x:c r="J160" s="91" t="str">
        <x:f>IF(A160="","",IF(G160="Menor es mejor",H160-I160,I160-H160))</x:f>
      </x:c>
      <x:c r="K160" s="97" t="str">
        <x:f>IF(A160="","",IF(OR(H160="",I160=""),"",IF(G160="Menor es mejor",IF(I160=0,1,MIN(2,H160/I160)),IF(H160=0,"",MIN(2,I160/H160)))))</x:f>
      </x:c>
      <x:c r="L160" s="91" t="str">
        <x:f>IF(A160="","",IF(OR(B160="",C160="",D160="",E160="",F160="",G160="",H160="",I160=""),"Falta",IF(K160&gt;=1,"Cumplido",IF(K160&gt;='CONFIGURACIÓN'!$D$14,"En riesgo","Bajo objetivo"))))</x:f>
      </x:c>
      <x:c r="M160" s="87"/>
      <x:c r="N160" s="91" t="str">
        <x:f>IF(A160="","",IF(OR(COUNTIFS($A$11:$A$160,A160,$B$11:$B$160,B160)&gt;1,B160="",C160="",COUNTIF('OBJETIVOS'!$A$11:$A$100,C160)=0,D160="",E160="",F160="",G160="",H160="",I160=""),"ERROR","CORRECTO"))</x:f>
      </x:c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P2"/>
    <x:mergeCell ref="Q2:R2"/>
    <x:mergeCell ref="S2:T2"/>
    <x:mergeCell ref="U2:V2"/>
    <x:mergeCell ref="A4:V4"/>
    <x:mergeCell ref="A6:V6"/>
    <x:mergeCell ref="A7:V7"/>
  </x:mergeCells>
  <x:conditionalFormatting sqref="L11:L160">
    <x:cfRule type="containsText" dxfId="6" priority="1" operator="containsText" text="Bajo objetivo"/>
    <x:cfRule type="containsText" dxfId="7" priority="2" operator="containsText" text="En riesgo"/>
  </x:conditionalFormatting>
  <x:conditionalFormatting sqref="N11:N160">
    <x:cfRule type="containsText" dxfId="8" priority="3" operator="containsText" text="ERROR"/>
  </x:conditionalFormatting>
  <x:dataValidations count="4">
    <x:dataValidation type="list" sqref="C11:C160">
      <x:formula1>$AA$1:$AA$6</x:formula1>
    </x:dataValidation>
    <x:dataValidation type="list" sqref="E11:E160">
      <x:formula1>$AB$1:$AB$6</x:formula1>
    </x:dataValidation>
    <x:dataValidation type="list" sqref="F11:F160">
      <x:formula1>$AC$1:$AC$7</x:formula1>
    </x:dataValidation>
    <x:dataValidation type="list" sqref="G11:G160">
      <x:formula1>$AD$1:$AD$3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2004d5cb63b43dc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2" hidden="0" customWidth="1"/>
    <x:col min="2" max="2" width="24" hidden="0" customWidth="1"/>
    <x:col min="3" max="3" width="12" hidden="0" customWidth="1"/>
    <x:col min="4" max="4" width="14" hidden="0" customWidth="1"/>
    <x:col min="5" max="5" width="24" hidden="0" customWidth="1"/>
    <x:col min="6" max="6" width="16" hidden="0" customWidth="1"/>
    <x:col min="7" max="7" width="17" hidden="0" customWidth="1"/>
    <x:col min="8" max="8" width="16" hidden="0" customWidth="1"/>
    <x:col min="9" max="9" width="15" hidden="0" customWidth="1"/>
    <x:col min="10" max="10" width="16" hidden="0" customWidth="1"/>
    <x:col min="11" max="11" width="14" hidden="0" customWidth="1"/>
    <x:col min="12" max="12" width="16" hidden="0" customWidth="1"/>
    <x:col min="13" max="13" width="17" hidden="0" customWidth="1"/>
    <x:col min="14" max="14" width="17" hidden="0" customWidth="1"/>
    <x:col min="15" max="15" width="14" hidden="0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</x:row>
    <x:row r="2" ht="24" customHeight="1">
      <x:c r="A2" s="13" t="str">
        <x:v>Inicio</x:v>
      </x:c>
      <x:c r="B2" s="14" t="str">
        <x:v>Inicio</x:v>
      </x:c>
      <x:c r="C2" s="13" t="str">
        <x:v>Panel</x:v>
      </x:c>
      <x:c r="D2" s="14" t="str">
        <x:v>Panel</x:v>
      </x:c>
      <x:c r="E2" s="13" t="str">
        <x:v>Mapa estratégico</x:v>
      </x:c>
      <x:c r="F2" s="14" t="str">
        <x:v>Mapa estratégico</x:v>
      </x:c>
      <x:c r="G2" s="13" t="str">
        <x:v>Objetivos</x:v>
      </x:c>
      <x:c r="H2" s="14" t="str">
        <x:v>Objetivos</x:v>
      </x:c>
      <x:c r="I2" s="13" t="str">
        <x:v>Iniciativas</x:v>
      </x:c>
      <x:c r="J2" s="14" t="str">
        <x:v>Iniciativas</x:v>
      </x:c>
      <x:c r="K2" s="13" t="str">
        <x:v>Indicadores</x:v>
      </x:c>
      <x:c r="L2" s="14" t="str">
        <x:v>Indicadores</x:v>
      </x:c>
      <x:c r="M2" s="8" t="str">
        <x:v>Presupuesto</x:v>
      </x:c>
      <x:c r="N2" s="9" t="str">
        <x:v>Presupuesto</x:v>
      </x:c>
      <x:c r="O2" s="13" t="str">
        <x:v>Riesgos</x:v>
      </x:c>
      <x:c r="P2" s="14" t="str">
        <x:v>Riesgos</x:v>
      </x:c>
      <x:c r="Q2" s="13" t="str">
        <x:v>Revisión mensual</x:v>
      </x:c>
      <x:c r="R2" s="14" t="str">
        <x:v>Revisión mensual</x:v>
      </x:c>
      <x:c r="S2" s="13" t="str">
        <x:v>Configuración</x:v>
      </x:c>
      <x:c r="T2" s="14" t="str">
        <x:v>Configuración</x:v>
      </x:c>
      <x:c r="U2" s="13" t="str">
        <x:v>Auditoría</x:v>
      </x:c>
      <x:c r="V2" s="14" t="str">
        <x:v>Auditoría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</x:row>
    <x:row r="4" ht="20" customHeight="1">
      <x:c r="A4" s="15" t="str">
        <x:v>CONTROL DE RECURSOS</x:v>
      </x:c>
      <x:c r="B4" s="15" t="str">
        <x:v>CONTROL DE RECURSOS</x:v>
      </x:c>
      <x:c r="C4" s="15" t="str">
        <x:v>CONTROL DE RECURSOS</x:v>
      </x:c>
      <x:c r="D4" s="15" t="str">
        <x:v>CONTROL DE RECURSOS</x:v>
      </x:c>
      <x:c r="E4" s="15" t="str">
        <x:v>CONTROL DE RECURSOS</x:v>
      </x:c>
      <x:c r="F4" s="15" t="str">
        <x:v>CONTROL DE RECURSOS</x:v>
      </x:c>
      <x:c r="G4" s="15" t="str">
        <x:v>CONTROL DE RECURSOS</x:v>
      </x:c>
      <x:c r="H4" s="15" t="str">
        <x:v>CONTROL DE RECURSOS</x:v>
      </x:c>
      <x:c r="I4" s="15" t="str">
        <x:v>CONTROL DE RECURSOS</x:v>
      </x:c>
      <x:c r="J4" s="15" t="str">
        <x:v>CONTROL DE RECURSOS</x:v>
      </x:c>
      <x:c r="K4" s="15" t="str">
        <x:v>CONTROL DE RECURSOS</x:v>
      </x:c>
      <x:c r="L4" s="15" t="str">
        <x:v>CONTROL DE RECURSOS</x:v>
      </x:c>
      <x:c r="M4" s="15" t="str">
        <x:v>CONTROL DE RECURSOS</x:v>
      </x:c>
      <x:c r="N4" s="15" t="str">
        <x:v>CONTROL DE RECURSOS</x:v>
      </x:c>
      <x:c r="O4" s="15" t="str">
        <x:v>CONTROL DE RECURSOS</x:v>
      </x:c>
      <x:c r="P4" s="15" t="str">
        <x:v>CONTROL DE RECURSOS</x:v>
      </x:c>
      <x:c r="Q4" s="15" t="str">
        <x:v>CONTROL DE RECURSOS</x:v>
      </x:c>
      <x:c r="R4" s="15" t="str">
        <x:v>CONTROL DE RECURSOS</x:v>
      </x:c>
      <x:c r="S4" s="15" t="str">
        <x:v>CONTROL DE RECURSOS</x:v>
      </x:c>
      <x:c r="T4" s="15" t="str">
        <x:v>CONTROL DE RECURSOS</x:v>
      </x:c>
      <x:c r="U4" s="15" t="str">
        <x:v>CONTROL DE RECURSOS</x:v>
      </x:c>
      <x:c r="V4" s="15" t="str">
        <x:v>CONTROL DE RECURSOS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U5" s="4"/>
      <x:c r="V5" s="4"/>
    </x:row>
    <x:row r="6" ht="22" customHeight="1">
      <x:c r="A6" s="17" t="str">
        <x:v>Plan de Presupuesto y Capacidad</x:v>
      </x:c>
      <x:c r="B6" s="17" t="str">
        <x:v>Plan de Presupuesto y Capacidad</x:v>
      </x:c>
      <x:c r="C6" s="17" t="str">
        <x:v>Plan de Presupuesto y Capacidad</x:v>
      </x:c>
      <x:c r="D6" s="17" t="str">
        <x:v>Plan de Presupuesto y Capacidad</x:v>
      </x:c>
      <x:c r="E6" s="17" t="str">
        <x:v>Plan de Presupuesto y Capacidad</x:v>
      </x:c>
      <x:c r="F6" s="17" t="str">
        <x:v>Plan de Presupuesto y Capacidad</x:v>
      </x:c>
      <x:c r="G6" s="17" t="str">
        <x:v>Plan de Presupuesto y Capacidad</x:v>
      </x:c>
      <x:c r="H6" s="17" t="str">
        <x:v>Plan de Presupuesto y Capacidad</x:v>
      </x:c>
      <x:c r="I6" s="17" t="str">
        <x:v>Plan de Presupuesto y Capacidad</x:v>
      </x:c>
      <x:c r="J6" s="17" t="str">
        <x:v>Plan de Presupuesto y Capacidad</x:v>
      </x:c>
      <x:c r="K6" s="17" t="str">
        <x:v>Plan de Presupuesto y Capacidad</x:v>
      </x:c>
      <x:c r="L6" s="17" t="str">
        <x:v>Plan de Presupuesto y Capacidad</x:v>
      </x:c>
      <x:c r="M6" s="17" t="str">
        <x:v>Plan de Presupuesto y Capacidad</x:v>
      </x:c>
      <x:c r="N6" s="17" t="str">
        <x:v>Plan de Presupuesto y Capacidad</x:v>
      </x:c>
      <x:c r="O6" s="17" t="str">
        <x:v>Plan de Presupuesto y Capacidad</x:v>
      </x:c>
      <x:c r="P6" s="17" t="str">
        <x:v>Plan de Presupuesto y Capacidad</x:v>
      </x:c>
      <x:c r="Q6" s="17" t="str">
        <x:v>Plan de Presupuesto y Capacidad</x:v>
      </x:c>
      <x:c r="R6" s="17" t="str">
        <x:v>Plan de Presupuesto y Capacidad</x:v>
      </x:c>
      <x:c r="S6" s="17" t="str">
        <x:v>Plan de Presupuesto y Capacidad</x:v>
      </x:c>
      <x:c r="T6" s="17" t="str">
        <x:v>Plan de Presupuesto y Capacidad</x:v>
      </x:c>
      <x:c r="U6" s="17" t="str">
        <x:v>Plan de Presupuesto y Capacidad</x:v>
      </x:c>
      <x:c r="V6" s="17" t="str">
        <x:v>Plan de Presupuesto y Capacidad</x:v>
      </x:c>
    </x:row>
    <x:row r="7" ht="22" customHeight="1">
      <x:c r="A7" s="18" t="str">
        <x:v>Compare inversión y esfuerzo planificados, comprometidos y reales por iniciativa.</x:v>
      </x:c>
      <x:c r="B7" s="18" t="str">
        <x:v>Compare inversión y esfuerzo planificados, comprometidos y reales por iniciativa.</x:v>
      </x:c>
      <x:c r="C7" s="18" t="str">
        <x:v>Compare inversión y esfuerzo planificados, comprometidos y reales por iniciativa.</x:v>
      </x:c>
      <x:c r="D7" s="18" t="str">
        <x:v>Compare inversión y esfuerzo planificados, comprometidos y reales por iniciativa.</x:v>
      </x:c>
      <x:c r="E7" s="18" t="str">
        <x:v>Compare inversión y esfuerzo planificados, comprometidos y reales por iniciativa.</x:v>
      </x:c>
      <x:c r="F7" s="18" t="str">
        <x:v>Compare inversión y esfuerzo planificados, comprometidos y reales por iniciativa.</x:v>
      </x:c>
      <x:c r="G7" s="18" t="str">
        <x:v>Compare inversión y esfuerzo planificados, comprometidos y reales por iniciativa.</x:v>
      </x:c>
      <x:c r="H7" s="18" t="str">
        <x:v>Compare inversión y esfuerzo planificados, comprometidos y reales por iniciativa.</x:v>
      </x:c>
      <x:c r="I7" s="18" t="str">
        <x:v>Compare inversión y esfuerzo planificados, comprometidos y reales por iniciativa.</x:v>
      </x:c>
      <x:c r="J7" s="18" t="str">
        <x:v>Compare inversión y esfuerzo planificados, comprometidos y reales por iniciativa.</x:v>
      </x:c>
      <x:c r="K7" s="18" t="str">
        <x:v>Compare inversión y esfuerzo planificados, comprometidos y reales por iniciativa.</x:v>
      </x:c>
      <x:c r="L7" s="18" t="str">
        <x:v>Compare inversión y esfuerzo planificados, comprometidos y reales por iniciativa.</x:v>
      </x:c>
      <x:c r="M7" s="18" t="str">
        <x:v>Compare inversión y esfuerzo planificados, comprometidos y reales por iniciativa.</x:v>
      </x:c>
      <x:c r="N7" s="18" t="str">
        <x:v>Compare inversión y esfuerzo planificados, comprometidos y reales por iniciativa.</x:v>
      </x:c>
      <x:c r="O7" s="18" t="str">
        <x:v>Compare inversión y esfuerzo planificados, comprometidos y reales por iniciativa.</x:v>
      </x:c>
      <x:c r="P7" s="18" t="str">
        <x:v>Compare inversión y esfuerzo planificados, comprometidos y reales por iniciativa.</x:v>
      </x:c>
      <x:c r="Q7" s="18" t="str">
        <x:v>Compare inversión y esfuerzo planificados, comprometidos y reales por iniciativa.</x:v>
      </x:c>
      <x:c r="R7" s="18" t="str">
        <x:v>Compare inversión y esfuerzo planificados, comprometidos y reales por iniciativa.</x:v>
      </x:c>
      <x:c r="S7" s="18" t="str">
        <x:v>Compare inversión y esfuerzo planificados, comprometidos y reales por iniciativa.</x:v>
      </x:c>
      <x:c r="T7" s="18" t="str">
        <x:v>Compare inversión y esfuerzo planificados, comprometidos y reales por iniciativa.</x:v>
      </x:c>
      <x:c r="U7" s="18" t="str">
        <x:v>Compare inversión y esfuerzo planificados, comprometidos y reales por iniciativa.</x:v>
      </x:c>
      <x:c r="V7" s="18" t="str">
        <x:v>Compare inversión y esfuerzo planificados, comprometidos y reales por iniciativa.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U9" s="4"/>
      <x:c r="V9" s="4"/>
    </x:row>
    <x:row r="10">
      <x:c r="A10" s="41" t="str">
        <x:v>ID plan</x:v>
      </x:c>
      <x:c r="B10" s="42" t="str">
        <x:v>Prioridad</x:v>
      </x:c>
      <x:c r="C10" s="42" t="str">
        <x:v>ID objetivo</x:v>
      </x:c>
      <x:c r="D10" s="42" t="str">
        <x:v>ID iniciativa</x:v>
      </x:c>
      <x:c r="E10" s="42" t="str">
        <x:v>Categoría de coste</x:v>
      </x:c>
      <x:c r="F10" s="42" t="str">
        <x:v>Coste planificado</x:v>
      </x:c>
      <x:c r="G10" s="42" t="str">
        <x:v>Coste comprometido</x:v>
      </x:c>
      <x:c r="H10" s="42" t="str">
        <x:v>Coste real</x:v>
      </x:c>
      <x:c r="I10" s="42" t="str">
        <x:v>Variación</x:v>
      </x:c>
      <x:c r="J10" s="42" t="str">
        <x:v>Horas planificadas</x:v>
      </x:c>
      <x:c r="K10" s="42" t="str">
        <x:v>Horas usadas</x:v>
      </x:c>
      <x:c r="L10" s="42" t="str">
        <x:v>Horas restantes</x:v>
      </x:c>
      <x:c r="M10" s="42" t="str">
        <x:v>Estado presupuesto</x:v>
      </x:c>
      <x:c r="N10" s="42" t="str">
        <x:v>Estado capacidad</x:v>
      </x:c>
      <x:c r="O10" s="43" t="str">
        <x:v>Control de datos</x:v>
      </x:c>
      <x:c r="P10" s="4"/>
      <x:c r="Q10" s="4"/>
      <x:c r="R10" s="4"/>
      <x:c r="S10" s="4"/>
      <x:c r="T10" s="4"/>
      <x:c r="U10" s="4"/>
      <x:c r="V10" s="4"/>
    </x:row>
    <x:row r="11">
      <x:c r="A11" s="28" t="str">
        <x:v>P-001</x:v>
      </x:c>
      <x:c r="B11" s="28" t="str">
        <x:v>Confianza del cliente</x:v>
      </x:c>
      <x:c r="C11" s="28" t="str">
        <x:v>G-001</x:v>
      </x:c>
      <x:c r="D11" s="28" t="str">
        <x:v>I-001</x:v>
      </x:c>
      <x:c r="E11" s="28" t="str">
        <x:v>Tecnología</x:v>
      </x:c>
      <x:c r="F11" s="78" t="n">
        <x:v>18000</x:v>
      </x:c>
      <x:c r="G11" s="78" t="n">
        <x:v>11700</x:v>
      </x:c>
      <x:c r="H11" s="78" t="n">
        <x:v>7200</x:v>
      </x:c>
      <x:c r="I11" s="98" t="n">
        <x:f>IF(A11="","",F11-H11)</x:f>
        <x:v>10800</x:v>
      </x:c>
      <x:c r="J11" s="81" t="n">
        <x:v>420</x:v>
      </x:c>
      <x:c r="K11" s="81" t="n">
        <x:v>170</x:v>
      </x:c>
      <x:c r="L11" s="101" t="n">
        <x:f>IF(A11="","",J11-K11)</x:f>
        <x:v>250</x:v>
      </x:c>
      <x:c r="M11" s="64" t="str">
        <x:f>IF(A11="","",IF(F11=0,"Falta",IF(H11&gt;F11,"Desviada",IF(H11/F11&gt;='CONFIGURACIÓN'!$D$16,"En riesgo","Al día"))))</x:f>
        <x:v>Al día</x:v>
      </x:c>
      <x:c r="N11" s="64" t="str">
        <x:f>IF(A11="","",IF(J11=0,"Falta",IF(K11&gt;J11,"Desviada",IF(K11/J11&gt;='CONFIGURACIÓN'!$D$17,"En riesgo","Al día"))))</x:f>
        <x:v>Al día</x:v>
      </x:c>
      <x:c r="O11" s="64" t="str">
        <x:f>IF(A11="","",IF(OR(COUNTIF($A$11:$A$120,A11)&gt;1,B11="",C11="",COUNTIF('OBJETIVOS'!$A$11:$A$100,C11)=0,D11="",COUNTIF('INICIATIVAS'!$A$11:$A$120,D11)=0,E11="",F11&lt;0,G11&lt;0,H11&lt;0,J11&lt;0,K11&lt;0),"ERROR","CORRECTO"))</x:f>
        <x:v>CORRECTO</x:v>
      </x:c>
      <x:c r="P11" s="4"/>
      <x:c r="Q11" s="4"/>
      <x:c r="R11" s="4"/>
      <x:c r="S11" s="4"/>
      <x:c r="T11" s="4"/>
      <x:c r="U11" s="4"/>
      <x:c r="V11" s="4"/>
    </x:row>
    <x:row r="12">
      <x:c r="A12" s="29" t="str">
        <x:v>P-002</x:v>
      </x:c>
      <x:c r="B12" s="29" t="str">
        <x:v>Confianza del cliente</x:v>
      </x:c>
      <x:c r="C12" s="29" t="str">
        <x:v>G-001</x:v>
      </x:c>
      <x:c r="D12" s="29" t="str">
        <x:v>I-002</x:v>
      </x:c>
      <x:c r="E12" s="29" t="str">
        <x:v>Formación</x:v>
      </x:c>
      <x:c r="F12" s="79" t="n">
        <x:v>32000</x:v>
      </x:c>
      <x:c r="G12" s="79" t="n">
        <x:v>12800</x:v>
      </x:c>
      <x:c r="H12" s="79" t="n">
        <x:v>4000</x:v>
      </x:c>
      <x:c r="I12" s="99" t="n">
        <x:f>IF(A12="","",F12-H12)</x:f>
        <x:v>28000</x:v>
      </x:c>
      <x:c r="J12" s="82" t="n">
        <x:v>520</x:v>
      </x:c>
      <x:c r="K12" s="82" t="n">
        <x:v>80</x:v>
      </x:c>
      <x:c r="L12" s="102" t="n">
        <x:f>IF(A12="","",J12-K12)</x:f>
        <x:v>440</x:v>
      </x:c>
      <x:c r="M12" s="65" t="str">
        <x:f>IF(A12="","",IF(F12=0,"Falta",IF(H12&gt;F12,"Desviada",IF(H12/F12&gt;='CONFIGURACIÓN'!$D$16,"En riesgo","Al día"))))</x:f>
        <x:v>Al día</x:v>
      </x:c>
      <x:c r="N12" s="65" t="str">
        <x:f>IF(A12="","",IF(J12=0,"Falta",IF(K12&gt;J12,"Desviada",IF(K12/J12&gt;='CONFIGURACIÓN'!$D$17,"En riesgo","Al día"))))</x:f>
        <x:v>Al día</x:v>
      </x:c>
      <x:c r="O12" s="65" t="str">
        <x:f>IF(A12="","",IF(OR(COUNTIF($A$11:$A$120,A12)&gt;1,B12="",C12="",COUNTIF('OBJETIVOS'!$A$11:$A$100,C12)=0,D12="",COUNTIF('INICIATIVAS'!$A$11:$A$120,D12)=0,E12="",F12&lt;0,G12&lt;0,H12&lt;0,J12&lt;0,K12&lt;0),"ERROR","CORRECTO"))</x:f>
        <x:v>CORRECTO</x:v>
      </x:c>
      <x:c r="P12" s="4"/>
      <x:c r="Q12" s="4"/>
      <x:c r="R12" s="4"/>
      <x:c r="S12" s="4"/>
      <x:c r="T12" s="4"/>
      <x:c r="U12" s="4"/>
      <x:c r="V12" s="4"/>
    </x:row>
    <x:row r="13">
      <x:c r="A13" s="29" t="str">
        <x:v>P-003</x:v>
      </x:c>
      <x:c r="B13" s="29" t="str">
        <x:v>Crecimiento rentable</x:v>
      </x:c>
      <x:c r="C13" s="29" t="str">
        <x:v>G-002</x:v>
      </x:c>
      <x:c r="D13" s="29" t="str">
        <x:v>I-003</x:v>
      </x:c>
      <x:c r="E13" s="29" t="str">
        <x:v>Proceso</x:v>
      </x:c>
      <x:c r="F13" s="79" t="n">
        <x:v>14000</x:v>
      </x:c>
      <x:c r="G13" s="79" t="n">
        <x:v>11200</x:v>
      </x:c>
      <x:c r="H13" s="79" t="n">
        <x:v>6600</x:v>
      </x:c>
      <x:c r="I13" s="99" t="n">
        <x:f>IF(A13="","",F13-H13)</x:f>
        <x:v>7400</x:v>
      </x:c>
      <x:c r="J13" s="82" t="n">
        <x:v>360</x:v>
      </x:c>
      <x:c r="K13" s="82" t="n">
        <x:v>190</x:v>
      </x:c>
      <x:c r="L13" s="102" t="n">
        <x:f>IF(A13="","",J13-K13)</x:f>
        <x:v>170</x:v>
      </x:c>
      <x:c r="M13" s="65" t="str">
        <x:f>IF(A13="","",IF(F13=0,"Falta",IF(H13&gt;F13,"Desviada",IF(H13/F13&gt;='CONFIGURACIÓN'!$D$16,"En riesgo","Al día"))))</x:f>
        <x:v>Al día</x:v>
      </x:c>
      <x:c r="N13" s="65" t="str">
        <x:f>IF(A13="","",IF(J13=0,"Falta",IF(K13&gt;J13,"Desviada",IF(K13/J13&gt;='CONFIGURACIÓN'!$D$17,"En riesgo","Al día"))))</x:f>
        <x:v>Al día</x:v>
      </x:c>
      <x:c r="O13" s="65" t="str">
        <x:f>IF(A13="","",IF(OR(COUNTIF($A$11:$A$120,A13)&gt;1,B13="",C13="",COUNTIF('OBJETIVOS'!$A$11:$A$100,C13)=0,D13="",COUNTIF('INICIATIVAS'!$A$11:$A$120,D13)=0,E13="",F13&lt;0,G13&lt;0,H13&lt;0,J13&lt;0,K13&lt;0),"ERROR","CORRECTO"))</x:f>
        <x:v>CORRECTO</x:v>
      </x:c>
      <x:c r="P13" s="4"/>
      <x:c r="Q13" s="4"/>
      <x:c r="R13" s="4"/>
      <x:c r="S13" s="4"/>
      <x:c r="T13" s="4"/>
      <x:c r="U13" s="4"/>
      <x:c r="V13" s="4"/>
    </x:row>
    <x:row r="14">
      <x:c r="A14" s="29" t="str">
        <x:v>P-004</x:v>
      </x:c>
      <x:c r="B14" s="29" t="str">
        <x:v>Crecimiento rentable</x:v>
      </x:c>
      <x:c r="C14" s="29" t="str">
        <x:v>G-002</x:v>
      </x:c>
      <x:c r="D14" s="29" t="str">
        <x:v>I-004</x:v>
      </x:c>
      <x:c r="E14" s="29" t="str">
        <x:v>Servicios profesionales</x:v>
      </x:c>
      <x:c r="F14" s="79" t="n">
        <x:v>6000</x:v>
      </x:c>
      <x:c r="G14" s="79" t="n">
        <x:v>5400</x:v>
      </x:c>
      <x:c r="H14" s="79" t="n">
        <x:v>5100</x:v>
      </x:c>
      <x:c r="I14" s="99" t="n">
        <x:f>IF(A14="","",F14-H14)</x:f>
        <x:v>900</x:v>
      </x:c>
      <x:c r="J14" s="82" t="n">
        <x:v>180</x:v>
      </x:c>
      <x:c r="K14" s="82" t="n">
        <x:v>150</x:v>
      </x:c>
      <x:c r="L14" s="102" t="n">
        <x:f>IF(A14="","",J14-K14)</x:f>
        <x:v>30</x:v>
      </x:c>
      <x:c r="M14" s="65" t="str">
        <x:f>IF(A14="","",IF(F14=0,"Falta",IF(H14&gt;F14,"Desviada",IF(H14/F14&gt;='CONFIGURACIÓN'!$D$16,"En riesgo","Al día"))))</x:f>
        <x:v>Al día</x:v>
      </x:c>
      <x:c r="N14" s="65" t="str">
        <x:f>IF(A14="","",IF(J14=0,"Falta",IF(K14&gt;J14,"Desviada",IF(K14/J14&gt;='CONFIGURACIÓN'!$D$17,"En riesgo","Al día"))))</x:f>
        <x:v>Al día</x:v>
      </x:c>
      <x:c r="O14" s="65" t="str">
        <x:f>IF(A14="","",IF(OR(COUNTIF($A$11:$A$120,A14)&gt;1,B14="",C14="",COUNTIF('OBJETIVOS'!$A$11:$A$100,C14)=0,D14="",COUNTIF('INICIATIVAS'!$A$11:$A$120,D14)=0,E14="",F14&lt;0,G14&lt;0,H14&lt;0,J14&lt;0,K14&lt;0),"ERROR","CORRECTO"))</x:f>
        <x:v>CORRECTO</x:v>
      </x:c>
      <x:c r="P14" s="4"/>
      <x:c r="Q14" s="4"/>
      <x:c r="R14" s="4"/>
      <x:c r="S14" s="4"/>
      <x:c r="T14" s="4"/>
      <x:c r="U14" s="4"/>
      <x:c r="V14" s="4"/>
    </x:row>
    <x:row r="15">
      <x:c r="A15" s="29" t="str">
        <x:v>P-005</x:v>
      </x:c>
      <x:c r="B15" s="29" t="str">
        <x:v>Excelencia operativa</x:v>
      </x:c>
      <x:c r="C15" s="29" t="str">
        <x:v>G-003</x:v>
      </x:c>
      <x:c r="D15" s="29" t="str">
        <x:v>I-005</x:v>
      </x:c>
      <x:c r="E15" s="29" t="str">
        <x:v>Tecnología</x:v>
      </x:c>
      <x:c r="F15" s="79" t="n">
        <x:v>24000</x:v>
      </x:c>
      <x:c r="G15" s="79" t="n">
        <x:v>22800</x:v>
      </x:c>
      <x:c r="H15" s="79" t="n">
        <x:v>15400</x:v>
      </x:c>
      <x:c r="I15" s="99" t="n">
        <x:f>IF(A15="","",F15-H15)</x:f>
        <x:v>8600</x:v>
      </x:c>
      <x:c r="J15" s="82" t="n">
        <x:v>480</x:v>
      </x:c>
      <x:c r="K15" s="82" t="n">
        <x:v>360</x:v>
      </x:c>
      <x:c r="L15" s="102" t="n">
        <x:f>IF(A15="","",J15-K15)</x:f>
        <x:v>120</x:v>
      </x:c>
      <x:c r="M15" s="65" t="str">
        <x:f>IF(A15="","",IF(F15=0,"Falta",IF(H15&gt;F15,"Desviada",IF(H15/F15&gt;='CONFIGURACIÓN'!$D$16,"En riesgo","Al día"))))</x:f>
        <x:v>Al día</x:v>
      </x:c>
      <x:c r="N15" s="65" t="str">
        <x:f>IF(A15="","",IF(J15=0,"Falta",IF(K15&gt;J15,"Desviada",IF(K15/J15&gt;='CONFIGURACIÓN'!$D$17,"En riesgo","Al día"))))</x:f>
        <x:v>Al día</x:v>
      </x:c>
      <x:c r="O15" s="65" t="str">
        <x:f>IF(A15="","",IF(OR(COUNTIF($A$11:$A$120,A15)&gt;1,B15="",C15="",COUNTIF('OBJETIVOS'!$A$11:$A$100,C15)=0,D15="",COUNTIF('INICIATIVAS'!$A$11:$A$120,D15)=0,E15="",F15&lt;0,G15&lt;0,H15&lt;0,J15&lt;0,K15&lt;0),"ERROR","CORRECTO"))</x:f>
        <x:v>CORRECTO</x:v>
      </x:c>
      <x:c r="P15" s="4"/>
      <x:c r="Q15" s="4"/>
      <x:c r="R15" s="4"/>
      <x:c r="S15" s="4"/>
      <x:c r="T15" s="4"/>
      <x:c r="U15" s="4"/>
      <x:c r="V15" s="4"/>
    </x:row>
    <x:row r="16">
      <x:c r="A16" s="29" t="str">
        <x:v>P-006</x:v>
      </x:c>
      <x:c r="B16" s="29" t="str">
        <x:v>Excelencia operativa</x:v>
      </x:c>
      <x:c r="C16" s="29" t="str">
        <x:v>G-004</x:v>
      </x:c>
      <x:c r="D16" s="29" t="str">
        <x:v>I-006</x:v>
      </x:c>
      <x:c r="E16" s="29" t="str">
        <x:v>Formación</x:v>
      </x:c>
      <x:c r="F16" s="79" t="n">
        <x:v>9000</x:v>
      </x:c>
      <x:c r="G16" s="79" t="n">
        <x:v>5400</x:v>
      </x:c>
      <x:c r="H16" s="79" t="n">
        <x:v>3400</x:v>
      </x:c>
      <x:c r="I16" s="99" t="n">
        <x:f>IF(A16="","",F16-H16)</x:f>
        <x:v>5600</x:v>
      </x:c>
      <x:c r="J16" s="82" t="n">
        <x:v>300</x:v>
      </x:c>
      <x:c r="K16" s="82" t="n">
        <x:v>128</x:v>
      </x:c>
      <x:c r="L16" s="102" t="n">
        <x:f>IF(A16="","",J16-K16)</x:f>
        <x:v>172</x:v>
      </x:c>
      <x:c r="M16" s="65" t="str">
        <x:f>IF(A16="","",IF(F16=0,"Falta",IF(H16&gt;F16,"Desviada",IF(H16/F16&gt;='CONFIGURACIÓN'!$D$16,"En riesgo","Al día"))))</x:f>
        <x:v>Al día</x:v>
      </x:c>
      <x:c r="N16" s="65" t="str">
        <x:f>IF(A16="","",IF(J16=0,"Falta",IF(K16&gt;J16,"Desviada",IF(K16/J16&gt;='CONFIGURACIÓN'!$D$17,"En riesgo","Al día"))))</x:f>
        <x:v>Al día</x:v>
      </x:c>
      <x:c r="O16" s="65" t="str">
        <x:f>IF(A16="","",IF(OR(COUNTIF($A$11:$A$120,A16)&gt;1,B16="",C16="",COUNTIF('OBJETIVOS'!$A$11:$A$100,C16)=0,D16="",COUNTIF('INICIATIVAS'!$A$11:$A$120,D16)=0,E16="",F16&lt;0,G16&lt;0,H16&lt;0,J16&lt;0,K16&lt;0),"ERROR","CORRECTO"))</x:f>
        <x:v>CORRECTO</x:v>
      </x:c>
      <x:c r="P16" s="4"/>
      <x:c r="Q16" s="4"/>
      <x:c r="R16" s="4"/>
      <x:c r="S16" s="4"/>
      <x:c r="T16" s="4"/>
      <x:c r="U16" s="4"/>
      <x:c r="V16" s="4"/>
    </x:row>
    <x:row r="17">
      <x:c r="A17" s="29" t="str">
        <x:v>P-007</x:v>
      </x:c>
      <x:c r="B17" s="29" t="str">
        <x:v>Capacidad del equipo</x:v>
      </x:c>
      <x:c r="C17" s="29" t="str">
        <x:v>G-005</x:v>
      </x:c>
      <x:c r="D17" s="29" t="str">
        <x:v>I-007</x:v>
      </x:c>
      <x:c r="E17" s="29" t="str">
        <x:v>Proceso</x:v>
      </x:c>
      <x:c r="F17" s="79" t="n">
        <x:v>21000</x:v>
      </x:c>
      <x:c r="G17" s="79" t="n">
        <x:v>7350</x:v>
      </x:c>
      <x:c r="H17" s="79" t="n">
        <x:v>2200</x:v>
      </x:c>
      <x:c r="I17" s="99" t="n">
        <x:f>IF(A17="","",F17-H17)</x:f>
        <x:v>18800</x:v>
      </x:c>
      <x:c r="J17" s="82" t="n">
        <x:v>460</x:v>
      </x:c>
      <x:c r="K17" s="82" t="n">
        <x:v>65</x:v>
      </x:c>
      <x:c r="L17" s="102" t="n">
        <x:f>IF(A17="","",J17-K17)</x:f>
        <x:v>395</x:v>
      </x:c>
      <x:c r="M17" s="65" t="str">
        <x:f>IF(A17="","",IF(F17=0,"Falta",IF(H17&gt;F17,"Desviada",IF(H17/F17&gt;='CONFIGURACIÓN'!$D$16,"En riesgo","Al día"))))</x:f>
        <x:v>Al día</x:v>
      </x:c>
      <x:c r="N17" s="65" t="str">
        <x:f>IF(A17="","",IF(J17=0,"Falta",IF(K17&gt;J17,"Desviada",IF(K17/J17&gt;='CONFIGURACIÓN'!$D$17,"En riesgo","Al día"))))</x:f>
        <x:v>Al día</x:v>
      </x:c>
      <x:c r="O17" s="65" t="str">
        <x:f>IF(A17="","",IF(OR(COUNTIF($A$11:$A$120,A17)&gt;1,B17="",C17="",COUNTIF('OBJETIVOS'!$A$11:$A$100,C17)=0,D17="",COUNTIF('INICIATIVAS'!$A$11:$A$120,D17)=0,E17="",F17&lt;0,G17&lt;0,H17&lt;0,J17&lt;0,K17&lt;0),"ERROR","CORRECTO"))</x:f>
        <x:v>CORRECTO</x:v>
      </x:c>
      <x:c r="P17" s="4"/>
      <x:c r="Q17" s="4"/>
      <x:c r="R17" s="4"/>
      <x:c r="S17" s="4"/>
      <x:c r="T17" s="4"/>
      <x:c r="U17" s="4"/>
      <x:c r="V17" s="4"/>
    </x:row>
    <x:row r="18">
      <x:c r="A18" s="29" t="str">
        <x:v>P-008</x:v>
      </x:c>
      <x:c r="B18" s="29" t="str">
        <x:v>Confianza del cliente</x:v>
      </x:c>
      <x:c r="C18" s="29" t="str">
        <x:v>G-006</x:v>
      </x:c>
      <x:c r="D18" s="29" t="str">
        <x:v>I-008</x:v>
      </x:c>
      <x:c r="E18" s="29" t="str">
        <x:v>Servicios profesionales</x:v>
      </x:c>
      <x:c r="F18" s="79" t="n">
        <x:v>12000</x:v>
      </x:c>
      <x:c r="G18" s="79" t="n">
        <x:v>12000</x:v>
      </x:c>
      <x:c r="H18" s="79" t="n">
        <x:v>11800</x:v>
      </x:c>
      <x:c r="I18" s="99" t="n">
        <x:f>IF(A18="","",F18-H18)</x:f>
        <x:v>200</x:v>
      </x:c>
      <x:c r="J18" s="82" t="n">
        <x:v>240</x:v>
      </x:c>
      <x:c r="K18" s="82" t="n">
        <x:v>238</x:v>
      </x:c>
      <x:c r="L18" s="102" t="n">
        <x:f>IF(A18="","",J18-K18)</x:f>
        <x:v>2</x:v>
      </x:c>
      <x:c r="M18" s="65" t="str">
        <x:f>IF(A18="","",IF(F18=0,"Falta",IF(H18&gt;F18,"Desviada",IF(H18/F18&gt;='CONFIGURACIÓN'!$D$16,"En riesgo","Al día"))))</x:f>
        <x:v>En riesgo</x:v>
      </x:c>
      <x:c r="N18" s="65" t="str">
        <x:f>IF(A18="","",IF(J18=0,"Falta",IF(K18&gt;J18,"Desviada",IF(K18/J18&gt;='CONFIGURACIÓN'!$D$17,"En riesgo","Al día"))))</x:f>
        <x:v>En riesgo</x:v>
      </x:c>
      <x:c r="O18" s="65" t="str">
        <x:f>IF(A18="","",IF(OR(COUNTIF($A$11:$A$120,A18)&gt;1,B18="",C18="",COUNTIF('OBJETIVOS'!$A$11:$A$100,C18)=0,D18="",COUNTIF('INICIATIVAS'!$A$11:$A$120,D18)=0,E18="",F18&lt;0,G18&lt;0,H18&lt;0,J18&lt;0,K18&lt;0),"ERROR","CORRECTO"))</x:f>
        <x:v>CORRECTO</x:v>
      </x:c>
      <x:c r="P18" s="4"/>
      <x:c r="Q18" s="4"/>
      <x:c r="R18" s="4"/>
      <x:c r="S18" s="4"/>
      <x:c r="T18" s="4"/>
      <x:c r="U18" s="4"/>
      <x:c r="V18" s="4"/>
    </x:row>
    <x:row r="19">
      <x:c r="A19" s="29"/>
      <x:c r="B19" s="29"/>
      <x:c r="C19" s="29"/>
      <x:c r="D19" s="29"/>
      <x:c r="E19" s="29"/>
      <x:c r="F19" s="79"/>
      <x:c r="G19" s="79"/>
      <x:c r="H19" s="79"/>
      <x:c r="I19" s="99" t="str">
        <x:f>IF(A19="","",F19-H19)</x:f>
      </x:c>
      <x:c r="J19" s="82"/>
      <x:c r="K19" s="82"/>
      <x:c r="L19" s="102" t="str">
        <x:f>IF(A19="","",J19-K19)</x:f>
      </x:c>
      <x:c r="M19" s="65" t="str">
        <x:f>IF(A19="","",IF(F19=0,"Falta",IF(H19&gt;F19,"Desviada",IF(H19/F19&gt;='CONFIGURACIÓN'!$D$16,"En riesgo","Al día"))))</x:f>
      </x:c>
      <x:c r="N19" s="65" t="str">
        <x:f>IF(A19="","",IF(J19=0,"Falta",IF(K19&gt;J19,"Desviada",IF(K19/J19&gt;='CONFIGURACIÓN'!$D$17,"En riesgo","Al día"))))</x:f>
      </x:c>
      <x:c r="O19" s="65" t="str">
        <x:f>IF(A19="","",IF(OR(COUNTIF($A$11:$A$120,A19)&gt;1,B19="",C19="",COUNTIF('OBJETIVOS'!$A$11:$A$100,C19)=0,D19="",COUNTIF('INICIATIVAS'!$A$11:$A$120,D19)=0,E19="",F19&lt;0,G19&lt;0,H19&lt;0,J19&lt;0,K19&lt;0),"ERROR","CORRECTO"))</x:f>
      </x:c>
      <x:c r="P19" s="4"/>
      <x:c r="Q19" s="4"/>
      <x:c r="R19" s="4"/>
      <x:c r="S19" s="4"/>
      <x:c r="T19" s="4"/>
      <x:c r="U19" s="4"/>
      <x:c r="V19" s="4"/>
    </x:row>
    <x:row r="20">
      <x:c r="A20" s="29"/>
      <x:c r="B20" s="29"/>
      <x:c r="C20" s="29"/>
      <x:c r="D20" s="29"/>
      <x:c r="E20" s="29"/>
      <x:c r="F20" s="79"/>
      <x:c r="G20" s="79"/>
      <x:c r="H20" s="79"/>
      <x:c r="I20" s="99" t="str">
        <x:f>IF(A20="","",F20-H20)</x:f>
      </x:c>
      <x:c r="J20" s="82"/>
      <x:c r="K20" s="82"/>
      <x:c r="L20" s="102" t="str">
        <x:f>IF(A20="","",J20-K20)</x:f>
      </x:c>
      <x:c r="M20" s="65" t="str">
        <x:f>IF(A20="","",IF(F20=0,"Falta",IF(H20&gt;F20,"Desviada",IF(H20/F20&gt;='CONFIGURACIÓN'!$D$16,"En riesgo","Al día"))))</x:f>
      </x:c>
      <x:c r="N20" s="65" t="str">
        <x:f>IF(A20="","",IF(J20=0,"Falta",IF(K20&gt;J20,"Desviada",IF(K20/J20&gt;='CONFIGURACIÓN'!$D$17,"En riesgo","Al día"))))</x:f>
      </x:c>
      <x:c r="O20" s="65" t="str">
        <x:f>IF(A20="","",IF(OR(COUNTIF($A$11:$A$120,A20)&gt;1,B20="",C20="",COUNTIF('OBJETIVOS'!$A$11:$A$100,C20)=0,D20="",COUNTIF('INICIATIVAS'!$A$11:$A$120,D20)=0,E20="",F20&lt;0,G20&lt;0,H20&lt;0,J20&lt;0,K20&lt;0),"ERROR","CORRECTO"))</x:f>
      </x:c>
      <x:c r="P20" s="4"/>
      <x:c r="Q20" s="4"/>
      <x:c r="R20" s="4"/>
      <x:c r="S20" s="4"/>
      <x:c r="T20" s="4"/>
      <x:c r="U20" s="4"/>
      <x:c r="V20" s="4"/>
    </x:row>
    <x:row r="21">
      <x:c r="A21" s="29"/>
      <x:c r="B21" s="29"/>
      <x:c r="C21" s="29"/>
      <x:c r="D21" s="29"/>
      <x:c r="E21" s="29"/>
      <x:c r="F21" s="79"/>
      <x:c r="G21" s="79"/>
      <x:c r="H21" s="79"/>
      <x:c r="I21" s="99" t="str">
        <x:f>IF(A21="","",F21-H21)</x:f>
      </x:c>
      <x:c r="J21" s="82"/>
      <x:c r="K21" s="82"/>
      <x:c r="L21" s="102" t="str">
        <x:f>IF(A21="","",J21-K21)</x:f>
      </x:c>
      <x:c r="M21" s="65" t="str">
        <x:f>IF(A21="","",IF(F21=0,"Falta",IF(H21&gt;F21,"Desviada",IF(H21/F21&gt;='CONFIGURACIÓN'!$D$16,"En riesgo","Al día"))))</x:f>
      </x:c>
      <x:c r="N21" s="65" t="str">
        <x:f>IF(A21="","",IF(J21=0,"Falta",IF(K21&gt;J21,"Desviada",IF(K21/J21&gt;='CONFIGURACIÓN'!$D$17,"En riesgo","Al día"))))</x:f>
      </x:c>
      <x:c r="O21" s="65" t="str">
        <x:f>IF(A21="","",IF(OR(COUNTIF($A$11:$A$120,A21)&gt;1,B21="",C21="",COUNTIF('OBJETIVOS'!$A$11:$A$100,C21)=0,D21="",COUNTIF('INICIATIVAS'!$A$11:$A$120,D21)=0,E21="",F21&lt;0,G21&lt;0,H21&lt;0,J21&lt;0,K21&lt;0),"ERROR","CORRECTO"))</x:f>
      </x:c>
      <x:c r="P21" s="4"/>
      <x:c r="Q21" s="4"/>
      <x:c r="R21" s="4"/>
      <x:c r="S21" s="4"/>
      <x:c r="T21" s="4"/>
      <x:c r="U21" s="4"/>
      <x:c r="V21" s="4"/>
    </x:row>
    <x:row r="22">
      <x:c r="A22" s="29"/>
      <x:c r="B22" s="29"/>
      <x:c r="C22" s="29"/>
      <x:c r="D22" s="29"/>
      <x:c r="E22" s="29"/>
      <x:c r="F22" s="79"/>
      <x:c r="G22" s="79"/>
      <x:c r="H22" s="79"/>
      <x:c r="I22" s="99" t="str">
        <x:f>IF(A22="","",F22-H22)</x:f>
      </x:c>
      <x:c r="J22" s="82"/>
      <x:c r="K22" s="82"/>
      <x:c r="L22" s="102" t="str">
        <x:f>IF(A22="","",J22-K22)</x:f>
      </x:c>
      <x:c r="M22" s="65" t="str">
        <x:f>IF(A22="","",IF(F22=0,"Falta",IF(H22&gt;F22,"Desviada",IF(H22/F22&gt;='CONFIGURACIÓN'!$D$16,"En riesgo","Al día"))))</x:f>
      </x:c>
      <x:c r="N22" s="65" t="str">
        <x:f>IF(A22="","",IF(J22=0,"Falta",IF(K22&gt;J22,"Desviada",IF(K22/J22&gt;='CONFIGURACIÓN'!$D$17,"En riesgo","Al día"))))</x:f>
      </x:c>
      <x:c r="O22" s="65" t="str">
        <x:f>IF(A22="","",IF(OR(COUNTIF($A$11:$A$120,A22)&gt;1,B22="",C22="",COUNTIF('OBJETIVOS'!$A$11:$A$100,C22)=0,D22="",COUNTIF('INICIATIVAS'!$A$11:$A$120,D22)=0,E22="",F22&lt;0,G22&lt;0,H22&lt;0,J22&lt;0,K22&lt;0),"ERROR","CORRECTO"))</x:f>
      </x:c>
      <x:c r="P22" s="4"/>
      <x:c r="Q22" s="4"/>
      <x:c r="R22" s="4"/>
      <x:c r="S22" s="4"/>
      <x:c r="T22" s="4"/>
      <x:c r="U22" s="4"/>
      <x:c r="V22" s="4"/>
    </x:row>
    <x:row r="23">
      <x:c r="A23" s="29"/>
      <x:c r="B23" s="29"/>
      <x:c r="C23" s="29"/>
      <x:c r="D23" s="29"/>
      <x:c r="E23" s="29"/>
      <x:c r="F23" s="79"/>
      <x:c r="G23" s="79"/>
      <x:c r="H23" s="79"/>
      <x:c r="I23" s="99" t="str">
        <x:f>IF(A23="","",F23-H23)</x:f>
      </x:c>
      <x:c r="J23" s="82"/>
      <x:c r="K23" s="82"/>
      <x:c r="L23" s="102" t="str">
        <x:f>IF(A23="","",J23-K23)</x:f>
      </x:c>
      <x:c r="M23" s="65" t="str">
        <x:f>IF(A23="","",IF(F23=0,"Falta",IF(H23&gt;F23,"Desviada",IF(H23/F23&gt;='CONFIGURACIÓN'!$D$16,"En riesgo","Al día"))))</x:f>
      </x:c>
      <x:c r="N23" s="65" t="str">
        <x:f>IF(A23="","",IF(J23=0,"Falta",IF(K23&gt;J23,"Desviada",IF(K23/J23&gt;='CONFIGURACIÓN'!$D$17,"En riesgo","Al día"))))</x:f>
      </x:c>
      <x:c r="O23" s="65" t="str">
        <x:f>IF(A23="","",IF(OR(COUNTIF($A$11:$A$120,A23)&gt;1,B23="",C23="",COUNTIF('OBJETIVOS'!$A$11:$A$100,C23)=0,D23="",COUNTIF('INICIATIVAS'!$A$11:$A$120,D23)=0,E23="",F23&lt;0,G23&lt;0,H23&lt;0,J23&lt;0,K23&lt;0),"ERROR","CORRECTO"))</x:f>
      </x:c>
      <x:c r="P23" s="4"/>
      <x:c r="Q23" s="4"/>
      <x:c r="R23" s="4"/>
      <x:c r="S23" s="4"/>
      <x:c r="T23" s="4"/>
      <x:c r="U23" s="4"/>
      <x:c r="V23" s="4"/>
    </x:row>
    <x:row r="24">
      <x:c r="A24" s="29"/>
      <x:c r="B24" s="29"/>
      <x:c r="C24" s="29"/>
      <x:c r="D24" s="29"/>
      <x:c r="E24" s="29"/>
      <x:c r="F24" s="79"/>
      <x:c r="G24" s="79"/>
      <x:c r="H24" s="79"/>
      <x:c r="I24" s="99" t="str">
        <x:f>IF(A24="","",F24-H24)</x:f>
      </x:c>
      <x:c r="J24" s="82"/>
      <x:c r="K24" s="82"/>
      <x:c r="L24" s="102" t="str">
        <x:f>IF(A24="","",J24-K24)</x:f>
      </x:c>
      <x:c r="M24" s="65" t="str">
        <x:f>IF(A24="","",IF(F24=0,"Falta",IF(H24&gt;F24,"Desviada",IF(H24/F24&gt;='CONFIGURACIÓN'!$D$16,"En riesgo","Al día"))))</x:f>
      </x:c>
      <x:c r="N24" s="65" t="str">
        <x:f>IF(A24="","",IF(J24=0,"Falta",IF(K24&gt;J24,"Desviada",IF(K24/J24&gt;='CONFIGURACIÓN'!$D$17,"En riesgo","Al día"))))</x:f>
      </x:c>
      <x:c r="O24" s="65" t="str">
        <x:f>IF(A24="","",IF(OR(COUNTIF($A$11:$A$120,A24)&gt;1,B24="",C24="",COUNTIF('OBJETIVOS'!$A$11:$A$100,C24)=0,D24="",COUNTIF('INICIATIVAS'!$A$11:$A$120,D24)=0,E24="",F24&lt;0,G24&lt;0,H24&lt;0,J24&lt;0,K24&lt;0),"ERROR","CORRECTO"))</x:f>
      </x:c>
      <x:c r="P24" s="4"/>
      <x:c r="Q24" s="4"/>
      <x:c r="R24" s="4"/>
      <x:c r="S24" s="4"/>
      <x:c r="T24" s="4"/>
      <x:c r="U24" s="4"/>
      <x:c r="V24" s="4"/>
    </x:row>
    <x:row r="25">
      <x:c r="A25" s="29"/>
      <x:c r="B25" s="29"/>
      <x:c r="C25" s="29"/>
      <x:c r="D25" s="29"/>
      <x:c r="E25" s="29"/>
      <x:c r="F25" s="79"/>
      <x:c r="G25" s="79"/>
      <x:c r="H25" s="79"/>
      <x:c r="I25" s="99" t="str">
        <x:f>IF(A25="","",F25-H25)</x:f>
      </x:c>
      <x:c r="J25" s="82"/>
      <x:c r="K25" s="82"/>
      <x:c r="L25" s="102" t="str">
        <x:f>IF(A25="","",J25-K25)</x:f>
      </x:c>
      <x:c r="M25" s="65" t="str">
        <x:f>IF(A25="","",IF(F25=0,"Falta",IF(H25&gt;F25,"Desviada",IF(H25/F25&gt;='CONFIGURACIÓN'!$D$16,"En riesgo","Al día"))))</x:f>
      </x:c>
      <x:c r="N25" s="65" t="str">
        <x:f>IF(A25="","",IF(J25=0,"Falta",IF(K25&gt;J25,"Desviada",IF(K25/J25&gt;='CONFIGURACIÓN'!$D$17,"En riesgo","Al día"))))</x:f>
      </x:c>
      <x:c r="O25" s="65" t="str">
        <x:f>IF(A25="","",IF(OR(COUNTIF($A$11:$A$120,A25)&gt;1,B25="",C25="",COUNTIF('OBJETIVOS'!$A$11:$A$100,C25)=0,D25="",COUNTIF('INICIATIVAS'!$A$11:$A$120,D25)=0,E25="",F25&lt;0,G25&lt;0,H25&lt;0,J25&lt;0,K25&lt;0),"ERROR","CORRECTO"))</x:f>
      </x:c>
      <x:c r="P25" s="4"/>
      <x:c r="Q25" s="4"/>
      <x:c r="R25" s="4"/>
      <x:c r="S25" s="4"/>
      <x:c r="T25" s="4"/>
      <x:c r="U25" s="4"/>
      <x:c r="V25" s="4"/>
    </x:row>
    <x:row r="26">
      <x:c r="A26" s="29"/>
      <x:c r="B26" s="29"/>
      <x:c r="C26" s="29"/>
      <x:c r="D26" s="29"/>
      <x:c r="E26" s="29"/>
      <x:c r="F26" s="79"/>
      <x:c r="G26" s="79"/>
      <x:c r="H26" s="79"/>
      <x:c r="I26" s="99" t="str">
        <x:f>IF(A26="","",F26-H26)</x:f>
      </x:c>
      <x:c r="J26" s="82"/>
      <x:c r="K26" s="82"/>
      <x:c r="L26" s="102" t="str">
        <x:f>IF(A26="","",J26-K26)</x:f>
      </x:c>
      <x:c r="M26" s="65" t="str">
        <x:f>IF(A26="","",IF(F26=0,"Falta",IF(H26&gt;F26,"Desviada",IF(H26/F26&gt;='CONFIGURACIÓN'!$D$16,"En riesgo","Al día"))))</x:f>
      </x:c>
      <x:c r="N26" s="65" t="str">
        <x:f>IF(A26="","",IF(J26=0,"Falta",IF(K26&gt;J26,"Desviada",IF(K26/J26&gt;='CONFIGURACIÓN'!$D$17,"En riesgo","Al día"))))</x:f>
      </x:c>
      <x:c r="O26" s="65" t="str">
        <x:f>IF(A26="","",IF(OR(COUNTIF($A$11:$A$120,A26)&gt;1,B26="",C26="",COUNTIF('OBJETIVOS'!$A$11:$A$100,C26)=0,D26="",COUNTIF('INICIATIVAS'!$A$11:$A$120,D26)=0,E26="",F26&lt;0,G26&lt;0,H26&lt;0,J26&lt;0,K26&lt;0),"ERROR","CORRECTO"))</x:f>
      </x:c>
      <x:c r="P26" s="4"/>
      <x:c r="Q26" s="4"/>
      <x:c r="R26" s="4"/>
      <x:c r="S26" s="4"/>
      <x:c r="T26" s="4"/>
      <x:c r="U26" s="4"/>
      <x:c r="V26" s="4"/>
    </x:row>
    <x:row r="27">
      <x:c r="A27" s="29"/>
      <x:c r="B27" s="29"/>
      <x:c r="C27" s="29"/>
      <x:c r="D27" s="29"/>
      <x:c r="E27" s="29"/>
      <x:c r="F27" s="79"/>
      <x:c r="G27" s="79"/>
      <x:c r="H27" s="79"/>
      <x:c r="I27" s="99" t="str">
        <x:f>IF(A27="","",F27-H27)</x:f>
      </x:c>
      <x:c r="J27" s="82"/>
      <x:c r="K27" s="82"/>
      <x:c r="L27" s="102" t="str">
        <x:f>IF(A27="","",J27-K27)</x:f>
      </x:c>
      <x:c r="M27" s="65" t="str">
        <x:f>IF(A27="","",IF(F27=0,"Falta",IF(H27&gt;F27,"Desviada",IF(H27/F27&gt;='CONFIGURACIÓN'!$D$16,"En riesgo","Al día"))))</x:f>
      </x:c>
      <x:c r="N27" s="65" t="str">
        <x:f>IF(A27="","",IF(J27=0,"Falta",IF(K27&gt;J27,"Desviada",IF(K27/J27&gt;='CONFIGURACIÓN'!$D$17,"En riesgo","Al día"))))</x:f>
      </x:c>
      <x:c r="O27" s="65" t="str">
        <x:f>IF(A27="","",IF(OR(COUNTIF($A$11:$A$120,A27)&gt;1,B27="",C27="",COUNTIF('OBJETIVOS'!$A$11:$A$100,C27)=0,D27="",COUNTIF('INICIATIVAS'!$A$11:$A$120,D27)=0,E27="",F27&lt;0,G27&lt;0,H27&lt;0,J27&lt;0,K27&lt;0),"ERROR","CORRECTO"))</x:f>
      </x:c>
      <x:c r="P27" s="4"/>
      <x:c r="Q27" s="4"/>
      <x:c r="R27" s="4"/>
      <x:c r="S27" s="4"/>
      <x:c r="T27" s="4"/>
      <x:c r="U27" s="4"/>
      <x:c r="V27" s="4"/>
    </x:row>
    <x:row r="28">
      <x:c r="A28" s="29"/>
      <x:c r="B28" s="29"/>
      <x:c r="C28" s="29"/>
      <x:c r="D28" s="29"/>
      <x:c r="E28" s="29"/>
      <x:c r="F28" s="79"/>
      <x:c r="G28" s="79"/>
      <x:c r="H28" s="79"/>
      <x:c r="I28" s="99" t="str">
        <x:f>IF(A28="","",F28-H28)</x:f>
      </x:c>
      <x:c r="J28" s="82"/>
      <x:c r="K28" s="82"/>
      <x:c r="L28" s="102" t="str">
        <x:f>IF(A28="","",J28-K28)</x:f>
      </x:c>
      <x:c r="M28" s="65" t="str">
        <x:f>IF(A28="","",IF(F28=0,"Falta",IF(H28&gt;F28,"Desviada",IF(H28/F28&gt;='CONFIGURACIÓN'!$D$16,"En riesgo","Al día"))))</x:f>
      </x:c>
      <x:c r="N28" s="65" t="str">
        <x:f>IF(A28="","",IF(J28=0,"Falta",IF(K28&gt;J28,"Desviada",IF(K28/J28&gt;='CONFIGURACIÓN'!$D$17,"En riesgo","Al día"))))</x:f>
      </x:c>
      <x:c r="O28" s="65" t="str">
        <x:f>IF(A28="","",IF(OR(COUNTIF($A$11:$A$120,A28)&gt;1,B28="",C28="",COUNTIF('OBJETIVOS'!$A$11:$A$100,C28)=0,D28="",COUNTIF('INICIATIVAS'!$A$11:$A$120,D28)=0,E28="",F28&lt;0,G28&lt;0,H28&lt;0,J28&lt;0,K28&lt;0),"ERROR","CORRECTO"))</x:f>
      </x:c>
      <x:c r="P28" s="4"/>
      <x:c r="Q28" s="4"/>
      <x:c r="R28" s="4"/>
      <x:c r="S28" s="4"/>
      <x:c r="T28" s="4"/>
      <x:c r="U28" s="4"/>
      <x:c r="V28" s="4"/>
    </x:row>
    <x:row r="29">
      <x:c r="A29" s="29"/>
      <x:c r="B29" s="29"/>
      <x:c r="C29" s="29"/>
      <x:c r="D29" s="29"/>
      <x:c r="E29" s="29"/>
      <x:c r="F29" s="79"/>
      <x:c r="G29" s="79"/>
      <x:c r="H29" s="79"/>
      <x:c r="I29" s="99" t="str">
        <x:f>IF(A29="","",F29-H29)</x:f>
      </x:c>
      <x:c r="J29" s="82"/>
      <x:c r="K29" s="82"/>
      <x:c r="L29" s="102" t="str">
        <x:f>IF(A29="","",J29-K29)</x:f>
      </x:c>
      <x:c r="M29" s="65" t="str">
        <x:f>IF(A29="","",IF(F29=0,"Falta",IF(H29&gt;F29,"Desviada",IF(H29/F29&gt;='CONFIGURACIÓN'!$D$16,"En riesgo","Al día"))))</x:f>
      </x:c>
      <x:c r="N29" s="65" t="str">
        <x:f>IF(A29="","",IF(J29=0,"Falta",IF(K29&gt;J29,"Desviada",IF(K29/J29&gt;='CONFIGURACIÓN'!$D$17,"En riesgo","Al día"))))</x:f>
      </x:c>
      <x:c r="O29" s="65" t="str">
        <x:f>IF(A29="","",IF(OR(COUNTIF($A$11:$A$120,A29)&gt;1,B29="",C29="",COUNTIF('OBJETIVOS'!$A$11:$A$100,C29)=0,D29="",COUNTIF('INICIATIVAS'!$A$11:$A$120,D29)=0,E29="",F29&lt;0,G29&lt;0,H29&lt;0,J29&lt;0,K29&lt;0),"ERROR","CORRECTO"))</x:f>
      </x:c>
      <x:c r="P29" s="4"/>
      <x:c r="Q29" s="4"/>
      <x:c r="R29" s="4"/>
      <x:c r="S29" s="4"/>
      <x:c r="T29" s="4"/>
      <x:c r="U29" s="4"/>
      <x:c r="V29" s="4"/>
    </x:row>
    <x:row r="30">
      <x:c r="A30" s="29"/>
      <x:c r="B30" s="29"/>
      <x:c r="C30" s="29"/>
      <x:c r="D30" s="29"/>
      <x:c r="E30" s="29"/>
      <x:c r="F30" s="79"/>
      <x:c r="G30" s="79"/>
      <x:c r="H30" s="79"/>
      <x:c r="I30" s="99" t="str">
        <x:f>IF(A30="","",F30-H30)</x:f>
      </x:c>
      <x:c r="J30" s="82"/>
      <x:c r="K30" s="82"/>
      <x:c r="L30" s="102" t="str">
        <x:f>IF(A30="","",J30-K30)</x:f>
      </x:c>
      <x:c r="M30" s="65" t="str">
        <x:f>IF(A30="","",IF(F30=0,"Falta",IF(H30&gt;F30,"Desviada",IF(H30/F30&gt;='CONFIGURACIÓN'!$D$16,"En riesgo","Al día"))))</x:f>
      </x:c>
      <x:c r="N30" s="65" t="str">
        <x:f>IF(A30="","",IF(J30=0,"Falta",IF(K30&gt;J30,"Desviada",IF(K30/J30&gt;='CONFIGURACIÓN'!$D$17,"En riesgo","Al día"))))</x:f>
      </x:c>
      <x:c r="O30" s="65" t="str">
        <x:f>IF(A30="","",IF(OR(COUNTIF($A$11:$A$120,A30)&gt;1,B30="",C30="",COUNTIF('OBJETIVOS'!$A$11:$A$100,C30)=0,D30="",COUNTIF('INICIATIVAS'!$A$11:$A$120,D30)=0,E30="",F30&lt;0,G30&lt;0,H30&lt;0,J30&lt;0,K30&lt;0),"ERROR","CORRECTO"))</x:f>
      </x:c>
      <x:c r="P30" s="4"/>
      <x:c r="Q30" s="4"/>
      <x:c r="R30" s="4"/>
      <x:c r="S30" s="4"/>
      <x:c r="T30" s="4"/>
      <x:c r="U30" s="4"/>
      <x:c r="V30" s="4"/>
    </x:row>
    <x:row r="31">
      <x:c r="A31" s="29"/>
      <x:c r="B31" s="29"/>
      <x:c r="C31" s="29"/>
      <x:c r="D31" s="29"/>
      <x:c r="E31" s="29"/>
      <x:c r="F31" s="79"/>
      <x:c r="G31" s="79"/>
      <x:c r="H31" s="79"/>
      <x:c r="I31" s="99" t="str">
        <x:f>IF(A31="","",F31-H31)</x:f>
      </x:c>
      <x:c r="J31" s="82"/>
      <x:c r="K31" s="82"/>
      <x:c r="L31" s="102" t="str">
        <x:f>IF(A31="","",J31-K31)</x:f>
      </x:c>
      <x:c r="M31" s="65" t="str">
        <x:f>IF(A31="","",IF(F31=0,"Falta",IF(H31&gt;F31,"Desviada",IF(H31/F31&gt;='CONFIGURACIÓN'!$D$16,"En riesgo","Al día"))))</x:f>
      </x:c>
      <x:c r="N31" s="65" t="str">
        <x:f>IF(A31="","",IF(J31=0,"Falta",IF(K31&gt;J31,"Desviada",IF(K31/J31&gt;='CONFIGURACIÓN'!$D$17,"En riesgo","Al día"))))</x:f>
      </x:c>
      <x:c r="O31" s="65" t="str">
        <x:f>IF(A31="","",IF(OR(COUNTIF($A$11:$A$120,A31)&gt;1,B31="",C31="",COUNTIF('OBJETIVOS'!$A$11:$A$100,C31)=0,D31="",COUNTIF('INICIATIVAS'!$A$11:$A$120,D31)=0,E31="",F31&lt;0,G31&lt;0,H31&lt;0,J31&lt;0,K31&lt;0),"ERROR","CORRECTO"))</x:f>
      </x:c>
      <x:c r="P31" s="4"/>
      <x:c r="Q31" s="4"/>
      <x:c r="R31" s="4"/>
      <x:c r="S31" s="4"/>
      <x:c r="T31" s="4"/>
      <x:c r="U31" s="4"/>
      <x:c r="V31" s="4"/>
    </x:row>
    <x:row r="32">
      <x:c r="A32" s="29"/>
      <x:c r="B32" s="29"/>
      <x:c r="C32" s="29"/>
      <x:c r="D32" s="29"/>
      <x:c r="E32" s="29"/>
      <x:c r="F32" s="79"/>
      <x:c r="G32" s="79"/>
      <x:c r="H32" s="79"/>
      <x:c r="I32" s="99" t="str">
        <x:f>IF(A32="","",F32-H32)</x:f>
      </x:c>
      <x:c r="J32" s="82"/>
      <x:c r="K32" s="82"/>
      <x:c r="L32" s="102" t="str">
        <x:f>IF(A32="","",J32-K32)</x:f>
      </x:c>
      <x:c r="M32" s="65" t="str">
        <x:f>IF(A32="","",IF(F32=0,"Falta",IF(H32&gt;F32,"Desviada",IF(H32/F32&gt;='CONFIGURACIÓN'!$D$16,"En riesgo","Al día"))))</x:f>
      </x:c>
      <x:c r="N32" s="65" t="str">
        <x:f>IF(A32="","",IF(J32=0,"Falta",IF(K32&gt;J32,"Desviada",IF(K32/J32&gt;='CONFIGURACIÓN'!$D$17,"En riesgo","Al día"))))</x:f>
      </x:c>
      <x:c r="O32" s="65" t="str">
        <x:f>IF(A32="","",IF(OR(COUNTIF($A$11:$A$120,A32)&gt;1,B32="",C32="",COUNTIF('OBJETIVOS'!$A$11:$A$100,C32)=0,D32="",COUNTIF('INICIATIVAS'!$A$11:$A$120,D32)=0,E32="",F32&lt;0,G32&lt;0,H32&lt;0,J32&lt;0,K32&lt;0),"ERROR","CORRECTO"))</x:f>
      </x:c>
      <x:c r="P32" s="4"/>
      <x:c r="Q32" s="4"/>
      <x:c r="R32" s="4"/>
      <x:c r="S32" s="4"/>
      <x:c r="T32" s="4"/>
      <x:c r="U32" s="4"/>
      <x:c r="V32" s="4"/>
    </x:row>
    <x:row r="33">
      <x:c r="A33" s="29"/>
      <x:c r="B33" s="29"/>
      <x:c r="C33" s="29"/>
      <x:c r="D33" s="29"/>
      <x:c r="E33" s="29"/>
      <x:c r="F33" s="79"/>
      <x:c r="G33" s="79"/>
      <x:c r="H33" s="79"/>
      <x:c r="I33" s="99" t="str">
        <x:f>IF(A33="","",F33-H33)</x:f>
      </x:c>
      <x:c r="J33" s="82"/>
      <x:c r="K33" s="82"/>
      <x:c r="L33" s="102" t="str">
        <x:f>IF(A33="","",J33-K33)</x:f>
      </x:c>
      <x:c r="M33" s="65" t="str">
        <x:f>IF(A33="","",IF(F33=0,"Falta",IF(H33&gt;F33,"Desviada",IF(H33/F33&gt;='CONFIGURACIÓN'!$D$16,"En riesgo","Al día"))))</x:f>
      </x:c>
      <x:c r="N33" s="65" t="str">
        <x:f>IF(A33="","",IF(J33=0,"Falta",IF(K33&gt;J33,"Desviada",IF(K33/J33&gt;='CONFIGURACIÓN'!$D$17,"En riesgo","Al día"))))</x:f>
      </x:c>
      <x:c r="O33" s="65" t="str">
        <x:f>IF(A33="","",IF(OR(COUNTIF($A$11:$A$120,A33)&gt;1,B33="",C33="",COUNTIF('OBJETIVOS'!$A$11:$A$100,C33)=0,D33="",COUNTIF('INICIATIVAS'!$A$11:$A$120,D33)=0,E33="",F33&lt;0,G33&lt;0,H33&lt;0,J33&lt;0,K33&lt;0),"ERROR","CORRECTO"))</x:f>
      </x:c>
      <x:c r="P33" s="4"/>
      <x:c r="Q33" s="4"/>
      <x:c r="R33" s="4"/>
      <x:c r="S33" s="4"/>
      <x:c r="T33" s="4"/>
      <x:c r="U33" s="4"/>
      <x:c r="V33" s="4"/>
    </x:row>
    <x:row r="34">
      <x:c r="A34" s="29"/>
      <x:c r="B34" s="29"/>
      <x:c r="C34" s="29"/>
      <x:c r="D34" s="29"/>
      <x:c r="E34" s="29"/>
      <x:c r="F34" s="79"/>
      <x:c r="G34" s="79"/>
      <x:c r="H34" s="79"/>
      <x:c r="I34" s="99" t="str">
        <x:f>IF(A34="","",F34-H34)</x:f>
      </x:c>
      <x:c r="J34" s="82"/>
      <x:c r="K34" s="82"/>
      <x:c r="L34" s="102" t="str">
        <x:f>IF(A34="","",J34-K34)</x:f>
      </x:c>
      <x:c r="M34" s="65" t="str">
        <x:f>IF(A34="","",IF(F34=0,"Falta",IF(H34&gt;F34,"Desviada",IF(H34/F34&gt;='CONFIGURACIÓN'!$D$16,"En riesgo","Al día"))))</x:f>
      </x:c>
      <x:c r="N34" s="65" t="str">
        <x:f>IF(A34="","",IF(J34=0,"Falta",IF(K34&gt;J34,"Desviada",IF(K34/J34&gt;='CONFIGURACIÓN'!$D$17,"En riesgo","Al día"))))</x:f>
      </x:c>
      <x:c r="O34" s="65" t="str">
        <x:f>IF(A34="","",IF(OR(COUNTIF($A$11:$A$120,A34)&gt;1,B34="",C34="",COUNTIF('OBJETIVOS'!$A$11:$A$100,C34)=0,D34="",COUNTIF('INICIATIVAS'!$A$11:$A$120,D34)=0,E34="",F34&lt;0,G34&lt;0,H34&lt;0,J34&lt;0,K34&lt;0),"ERROR","CORRECTO"))</x:f>
      </x:c>
      <x:c r="P34" s="4"/>
      <x:c r="Q34" s="4"/>
      <x:c r="R34" s="4"/>
      <x:c r="S34" s="4"/>
      <x:c r="T34" s="4"/>
      <x:c r="U34" s="4"/>
      <x:c r="V34" s="4"/>
    </x:row>
    <x:row r="35">
      <x:c r="A35" s="29"/>
      <x:c r="B35" s="29"/>
      <x:c r="C35" s="29"/>
      <x:c r="D35" s="29"/>
      <x:c r="E35" s="29"/>
      <x:c r="F35" s="79"/>
      <x:c r="G35" s="79"/>
      <x:c r="H35" s="79"/>
      <x:c r="I35" s="99" t="str">
        <x:f>IF(A35="","",F35-H35)</x:f>
      </x:c>
      <x:c r="J35" s="82"/>
      <x:c r="K35" s="82"/>
      <x:c r="L35" s="102" t="str">
        <x:f>IF(A35="","",J35-K35)</x:f>
      </x:c>
      <x:c r="M35" s="65" t="str">
        <x:f>IF(A35="","",IF(F35=0,"Falta",IF(H35&gt;F35,"Desviada",IF(H35/F35&gt;='CONFIGURACIÓN'!$D$16,"En riesgo","Al día"))))</x:f>
      </x:c>
      <x:c r="N35" s="65" t="str">
        <x:f>IF(A35="","",IF(J35=0,"Falta",IF(K35&gt;J35,"Desviada",IF(K35/J35&gt;='CONFIGURACIÓN'!$D$17,"En riesgo","Al día"))))</x:f>
      </x:c>
      <x:c r="O35" s="65" t="str">
        <x:f>IF(A35="","",IF(OR(COUNTIF($A$11:$A$120,A35)&gt;1,B35="",C35="",COUNTIF('OBJETIVOS'!$A$11:$A$100,C35)=0,D35="",COUNTIF('INICIATIVAS'!$A$11:$A$120,D35)=0,E35="",F35&lt;0,G35&lt;0,H35&lt;0,J35&lt;0,K35&lt;0),"ERROR","CORRECTO"))</x:f>
      </x:c>
      <x:c r="P35" s="4"/>
      <x:c r="Q35" s="4"/>
      <x:c r="R35" s="4"/>
      <x:c r="S35" s="4"/>
      <x:c r="T35" s="4"/>
      <x:c r="U35" s="4"/>
      <x:c r="V35" s="4"/>
    </x:row>
    <x:row r="36">
      <x:c r="A36" s="29"/>
      <x:c r="B36" s="29"/>
      <x:c r="C36" s="29"/>
      <x:c r="D36" s="29"/>
      <x:c r="E36" s="29"/>
      <x:c r="F36" s="79"/>
      <x:c r="G36" s="79"/>
      <x:c r="H36" s="79"/>
      <x:c r="I36" s="99" t="str">
        <x:f>IF(A36="","",F36-H36)</x:f>
      </x:c>
      <x:c r="J36" s="82"/>
      <x:c r="K36" s="82"/>
      <x:c r="L36" s="102" t="str">
        <x:f>IF(A36="","",J36-K36)</x:f>
      </x:c>
      <x:c r="M36" s="65" t="str">
        <x:f>IF(A36="","",IF(F36=0,"Falta",IF(H36&gt;F36,"Desviada",IF(H36/F36&gt;='CONFIGURACIÓN'!$D$16,"En riesgo","Al día"))))</x:f>
      </x:c>
      <x:c r="N36" s="65" t="str">
        <x:f>IF(A36="","",IF(J36=0,"Falta",IF(K36&gt;J36,"Desviada",IF(K36/J36&gt;='CONFIGURACIÓN'!$D$17,"En riesgo","Al día"))))</x:f>
      </x:c>
      <x:c r="O36" s="65" t="str">
        <x:f>IF(A36="","",IF(OR(COUNTIF($A$11:$A$120,A36)&gt;1,B36="",C36="",COUNTIF('OBJETIVOS'!$A$11:$A$100,C36)=0,D36="",COUNTIF('INICIATIVAS'!$A$11:$A$120,D36)=0,E36="",F36&lt;0,G36&lt;0,H36&lt;0,J36&lt;0,K36&lt;0),"ERROR","CORRECTO"))</x:f>
      </x:c>
      <x:c r="P36" s="4"/>
      <x:c r="Q36" s="4"/>
      <x:c r="R36" s="4"/>
      <x:c r="S36" s="4"/>
      <x:c r="T36" s="4"/>
      <x:c r="U36" s="4"/>
      <x:c r="V36" s="4"/>
    </x:row>
    <x:row r="37">
      <x:c r="A37" s="29"/>
      <x:c r="B37" s="29"/>
      <x:c r="C37" s="29"/>
      <x:c r="D37" s="29"/>
      <x:c r="E37" s="29"/>
      <x:c r="F37" s="79"/>
      <x:c r="G37" s="79"/>
      <x:c r="H37" s="79"/>
      <x:c r="I37" s="99" t="str">
        <x:f>IF(A37="","",F37-H37)</x:f>
      </x:c>
      <x:c r="J37" s="82"/>
      <x:c r="K37" s="82"/>
      <x:c r="L37" s="102" t="str">
        <x:f>IF(A37="","",J37-K37)</x:f>
      </x:c>
      <x:c r="M37" s="65" t="str">
        <x:f>IF(A37="","",IF(F37=0,"Falta",IF(H37&gt;F37,"Desviada",IF(H37/F37&gt;='CONFIGURACIÓN'!$D$16,"En riesgo","Al día"))))</x:f>
      </x:c>
      <x:c r="N37" s="65" t="str">
        <x:f>IF(A37="","",IF(J37=0,"Falta",IF(K37&gt;J37,"Desviada",IF(K37/J37&gt;='CONFIGURACIÓN'!$D$17,"En riesgo","Al día"))))</x:f>
      </x:c>
      <x:c r="O37" s="65" t="str">
        <x:f>IF(A37="","",IF(OR(COUNTIF($A$11:$A$120,A37)&gt;1,B37="",C37="",COUNTIF('OBJETIVOS'!$A$11:$A$100,C37)=0,D37="",COUNTIF('INICIATIVAS'!$A$11:$A$120,D37)=0,E37="",F37&lt;0,G37&lt;0,H37&lt;0,J37&lt;0,K37&lt;0),"ERROR","CORRECTO"))</x:f>
      </x:c>
      <x:c r="P37" s="4"/>
      <x:c r="Q37" s="4"/>
      <x:c r="R37" s="4"/>
      <x:c r="S37" s="4"/>
      <x:c r="T37" s="4"/>
      <x:c r="U37" s="4"/>
      <x:c r="V37" s="4"/>
    </x:row>
    <x:row r="38">
      <x:c r="A38" s="29"/>
      <x:c r="B38" s="29"/>
      <x:c r="C38" s="29"/>
      <x:c r="D38" s="29"/>
      <x:c r="E38" s="29"/>
      <x:c r="F38" s="79"/>
      <x:c r="G38" s="79"/>
      <x:c r="H38" s="79"/>
      <x:c r="I38" s="99" t="str">
        <x:f>IF(A38="","",F38-H38)</x:f>
      </x:c>
      <x:c r="J38" s="82"/>
      <x:c r="K38" s="82"/>
      <x:c r="L38" s="102" t="str">
        <x:f>IF(A38="","",J38-K38)</x:f>
      </x:c>
      <x:c r="M38" s="65" t="str">
        <x:f>IF(A38="","",IF(F38=0,"Falta",IF(H38&gt;F38,"Desviada",IF(H38/F38&gt;='CONFIGURACIÓN'!$D$16,"En riesgo","Al día"))))</x:f>
      </x:c>
      <x:c r="N38" s="65" t="str">
        <x:f>IF(A38="","",IF(J38=0,"Falta",IF(K38&gt;J38,"Desviada",IF(K38/J38&gt;='CONFIGURACIÓN'!$D$17,"En riesgo","Al día"))))</x:f>
      </x:c>
      <x:c r="O38" s="65" t="str">
        <x:f>IF(A38="","",IF(OR(COUNTIF($A$11:$A$120,A38)&gt;1,B38="",C38="",COUNTIF('OBJETIVOS'!$A$11:$A$100,C38)=0,D38="",COUNTIF('INICIATIVAS'!$A$11:$A$120,D38)=0,E38="",F38&lt;0,G38&lt;0,H38&lt;0,J38&lt;0,K38&lt;0),"ERROR","CORRECTO"))</x:f>
      </x:c>
      <x:c r="P38" s="4"/>
      <x:c r="Q38" s="4"/>
      <x:c r="R38" s="4"/>
      <x:c r="S38" s="4"/>
      <x:c r="T38" s="4"/>
      <x:c r="U38" s="4"/>
      <x:c r="V38" s="4"/>
    </x:row>
    <x:row r="39">
      <x:c r="A39" s="29"/>
      <x:c r="B39" s="29"/>
      <x:c r="C39" s="29"/>
      <x:c r="D39" s="29"/>
      <x:c r="E39" s="29"/>
      <x:c r="F39" s="79"/>
      <x:c r="G39" s="79"/>
      <x:c r="H39" s="79"/>
      <x:c r="I39" s="99" t="str">
        <x:f>IF(A39="","",F39-H39)</x:f>
      </x:c>
      <x:c r="J39" s="82"/>
      <x:c r="K39" s="82"/>
      <x:c r="L39" s="102" t="str">
        <x:f>IF(A39="","",J39-K39)</x:f>
      </x:c>
      <x:c r="M39" s="65" t="str">
        <x:f>IF(A39="","",IF(F39=0,"Falta",IF(H39&gt;F39,"Desviada",IF(H39/F39&gt;='CONFIGURACIÓN'!$D$16,"En riesgo","Al día"))))</x:f>
      </x:c>
      <x:c r="N39" s="65" t="str">
        <x:f>IF(A39="","",IF(J39=0,"Falta",IF(K39&gt;J39,"Desviada",IF(K39/J39&gt;='CONFIGURACIÓN'!$D$17,"En riesgo","Al día"))))</x:f>
      </x:c>
      <x:c r="O39" s="65" t="str">
        <x:f>IF(A39="","",IF(OR(COUNTIF($A$11:$A$120,A39)&gt;1,B39="",C39="",COUNTIF('OBJETIVOS'!$A$11:$A$100,C39)=0,D39="",COUNTIF('INICIATIVAS'!$A$11:$A$120,D39)=0,E39="",F39&lt;0,G39&lt;0,H39&lt;0,J39&lt;0,K39&lt;0),"ERROR","CORRECTO"))</x:f>
      </x:c>
      <x:c r="P39" s="4"/>
      <x:c r="Q39" s="4"/>
      <x:c r="R39" s="4"/>
      <x:c r="S39" s="4"/>
      <x:c r="T39" s="4"/>
      <x:c r="U39" s="4"/>
      <x:c r="V39" s="4"/>
    </x:row>
    <x:row r="40">
      <x:c r="A40" s="29"/>
      <x:c r="B40" s="29"/>
      <x:c r="C40" s="29"/>
      <x:c r="D40" s="29"/>
      <x:c r="E40" s="29"/>
      <x:c r="F40" s="79"/>
      <x:c r="G40" s="79"/>
      <x:c r="H40" s="79"/>
      <x:c r="I40" s="99" t="str">
        <x:f>IF(A40="","",F40-H40)</x:f>
      </x:c>
      <x:c r="J40" s="82"/>
      <x:c r="K40" s="82"/>
      <x:c r="L40" s="102" t="str">
        <x:f>IF(A40="","",J40-K40)</x:f>
      </x:c>
      <x:c r="M40" s="65" t="str">
        <x:f>IF(A40="","",IF(F40=0,"Falta",IF(H40&gt;F40,"Desviada",IF(H40/F40&gt;='CONFIGURACIÓN'!$D$16,"En riesgo","Al día"))))</x:f>
      </x:c>
      <x:c r="N40" s="65" t="str">
        <x:f>IF(A40="","",IF(J40=0,"Falta",IF(K40&gt;J40,"Desviada",IF(K40/J40&gt;='CONFIGURACIÓN'!$D$17,"En riesgo","Al día"))))</x:f>
      </x:c>
      <x:c r="O40" s="65" t="str">
        <x:f>IF(A40="","",IF(OR(COUNTIF($A$11:$A$120,A40)&gt;1,B40="",C40="",COUNTIF('OBJETIVOS'!$A$11:$A$100,C40)=0,D40="",COUNTIF('INICIATIVAS'!$A$11:$A$120,D40)=0,E40="",F40&lt;0,G40&lt;0,H40&lt;0,J40&lt;0,K40&lt;0),"ERROR","CORRECTO"))</x:f>
      </x:c>
      <x:c r="P40" s="4"/>
      <x:c r="Q40" s="4"/>
      <x:c r="R40" s="4"/>
      <x:c r="S40" s="4"/>
      <x:c r="T40" s="4"/>
      <x:c r="U40" s="4"/>
      <x:c r="V40" s="4"/>
    </x:row>
    <x:row r="41">
      <x:c r="A41" s="29"/>
      <x:c r="B41" s="29"/>
      <x:c r="C41" s="29"/>
      <x:c r="D41" s="29"/>
      <x:c r="E41" s="29"/>
      <x:c r="F41" s="79"/>
      <x:c r="G41" s="79"/>
      <x:c r="H41" s="79"/>
      <x:c r="I41" s="99" t="str">
        <x:f>IF(A41="","",F41-H41)</x:f>
      </x:c>
      <x:c r="J41" s="82"/>
      <x:c r="K41" s="82"/>
      <x:c r="L41" s="102" t="str">
        <x:f>IF(A41="","",J41-K41)</x:f>
      </x:c>
      <x:c r="M41" s="65" t="str">
        <x:f>IF(A41="","",IF(F41=0,"Falta",IF(H41&gt;F41,"Desviada",IF(H41/F41&gt;='CONFIGURACIÓN'!$D$16,"En riesgo","Al día"))))</x:f>
      </x:c>
      <x:c r="N41" s="65" t="str">
        <x:f>IF(A41="","",IF(J41=0,"Falta",IF(K41&gt;J41,"Desviada",IF(K41/J41&gt;='CONFIGURACIÓN'!$D$17,"En riesgo","Al día"))))</x:f>
      </x:c>
      <x:c r="O41" s="65" t="str">
        <x:f>IF(A41="","",IF(OR(COUNTIF($A$11:$A$120,A41)&gt;1,B41="",C41="",COUNTIF('OBJETIVOS'!$A$11:$A$100,C41)=0,D41="",COUNTIF('INICIATIVAS'!$A$11:$A$120,D41)=0,E41="",F41&lt;0,G41&lt;0,H41&lt;0,J41&lt;0,K41&lt;0),"ERROR","CORRECTO"))</x:f>
      </x:c>
      <x:c r="P41" s="4"/>
      <x:c r="Q41" s="4"/>
      <x:c r="R41" s="4"/>
      <x:c r="S41" s="4"/>
      <x:c r="T41" s="4"/>
      <x:c r="U41" s="4"/>
      <x:c r="V41" s="4"/>
    </x:row>
    <x:row r="42">
      <x:c r="A42" s="29"/>
      <x:c r="B42" s="29"/>
      <x:c r="C42" s="29"/>
      <x:c r="D42" s="29"/>
      <x:c r="E42" s="29"/>
      <x:c r="F42" s="79"/>
      <x:c r="G42" s="79"/>
      <x:c r="H42" s="79"/>
      <x:c r="I42" s="99" t="str">
        <x:f>IF(A42="","",F42-H42)</x:f>
      </x:c>
      <x:c r="J42" s="82"/>
      <x:c r="K42" s="82"/>
      <x:c r="L42" s="102" t="str">
        <x:f>IF(A42="","",J42-K42)</x:f>
      </x:c>
      <x:c r="M42" s="65" t="str">
        <x:f>IF(A42="","",IF(F42=0,"Falta",IF(H42&gt;F42,"Desviada",IF(H42/F42&gt;='CONFIGURACIÓN'!$D$16,"En riesgo","Al día"))))</x:f>
      </x:c>
      <x:c r="N42" s="65" t="str">
        <x:f>IF(A42="","",IF(J42=0,"Falta",IF(K42&gt;J42,"Desviada",IF(K42/J42&gt;='CONFIGURACIÓN'!$D$17,"En riesgo","Al día"))))</x:f>
      </x:c>
      <x:c r="O42" s="65" t="str">
        <x:f>IF(A42="","",IF(OR(COUNTIF($A$11:$A$120,A42)&gt;1,B42="",C42="",COUNTIF('OBJETIVOS'!$A$11:$A$100,C42)=0,D42="",COUNTIF('INICIATIVAS'!$A$11:$A$120,D42)=0,E42="",F42&lt;0,G42&lt;0,H42&lt;0,J42&lt;0,K42&lt;0),"ERROR","CORRECTO"))</x:f>
      </x:c>
      <x:c r="P42" s="4"/>
      <x:c r="Q42" s="4"/>
      <x:c r="R42" s="4"/>
      <x:c r="S42" s="4"/>
      <x:c r="T42" s="4"/>
      <x:c r="U42" s="4"/>
      <x:c r="V42" s="4"/>
    </x:row>
    <x:row r="43">
      <x:c r="A43" s="29"/>
      <x:c r="B43" s="29"/>
      <x:c r="C43" s="29"/>
      <x:c r="D43" s="29"/>
      <x:c r="E43" s="29"/>
      <x:c r="F43" s="79"/>
      <x:c r="G43" s="79"/>
      <x:c r="H43" s="79"/>
      <x:c r="I43" s="99" t="str">
        <x:f>IF(A43="","",F43-H43)</x:f>
      </x:c>
      <x:c r="J43" s="82"/>
      <x:c r="K43" s="82"/>
      <x:c r="L43" s="102" t="str">
        <x:f>IF(A43="","",J43-K43)</x:f>
      </x:c>
      <x:c r="M43" s="65" t="str">
        <x:f>IF(A43="","",IF(F43=0,"Falta",IF(H43&gt;F43,"Desviada",IF(H43/F43&gt;='CONFIGURACIÓN'!$D$16,"En riesgo","Al día"))))</x:f>
      </x:c>
      <x:c r="N43" s="65" t="str">
        <x:f>IF(A43="","",IF(J43=0,"Falta",IF(K43&gt;J43,"Desviada",IF(K43/J43&gt;='CONFIGURACIÓN'!$D$17,"En riesgo","Al día"))))</x:f>
      </x:c>
      <x:c r="O43" s="65" t="str">
        <x:f>IF(A43="","",IF(OR(COUNTIF($A$11:$A$120,A43)&gt;1,B43="",C43="",COUNTIF('OBJETIVOS'!$A$11:$A$100,C43)=0,D43="",COUNTIF('INICIATIVAS'!$A$11:$A$120,D43)=0,E43="",F43&lt;0,G43&lt;0,H43&lt;0,J43&lt;0,K43&lt;0),"ERROR","CORRECTO"))</x:f>
      </x:c>
      <x:c r="P43" s="4"/>
      <x:c r="Q43" s="4"/>
      <x:c r="R43" s="4"/>
      <x:c r="S43" s="4"/>
      <x:c r="T43" s="4"/>
      <x:c r="U43" s="4"/>
      <x:c r="V43" s="4"/>
    </x:row>
    <x:row r="44">
      <x:c r="A44" s="29"/>
      <x:c r="B44" s="29"/>
      <x:c r="C44" s="29"/>
      <x:c r="D44" s="29"/>
      <x:c r="E44" s="29"/>
      <x:c r="F44" s="79"/>
      <x:c r="G44" s="79"/>
      <x:c r="H44" s="79"/>
      <x:c r="I44" s="99" t="str">
        <x:f>IF(A44="","",F44-H44)</x:f>
      </x:c>
      <x:c r="J44" s="82"/>
      <x:c r="K44" s="82"/>
      <x:c r="L44" s="102" t="str">
        <x:f>IF(A44="","",J44-K44)</x:f>
      </x:c>
      <x:c r="M44" s="65" t="str">
        <x:f>IF(A44="","",IF(F44=0,"Falta",IF(H44&gt;F44,"Desviada",IF(H44/F44&gt;='CONFIGURACIÓN'!$D$16,"En riesgo","Al día"))))</x:f>
      </x:c>
      <x:c r="N44" s="65" t="str">
        <x:f>IF(A44="","",IF(J44=0,"Falta",IF(K44&gt;J44,"Desviada",IF(K44/J44&gt;='CONFIGURACIÓN'!$D$17,"En riesgo","Al día"))))</x:f>
      </x:c>
      <x:c r="O44" s="65" t="str">
        <x:f>IF(A44="","",IF(OR(COUNTIF($A$11:$A$120,A44)&gt;1,B44="",C44="",COUNTIF('OBJETIVOS'!$A$11:$A$100,C44)=0,D44="",COUNTIF('INICIATIVAS'!$A$11:$A$120,D44)=0,E44="",F44&lt;0,G44&lt;0,H44&lt;0,J44&lt;0,K44&lt;0),"ERROR","CORRECTO"))</x:f>
      </x:c>
      <x:c r="P44" s="4"/>
      <x:c r="Q44" s="4"/>
      <x:c r="R44" s="4"/>
      <x:c r="S44" s="4"/>
      <x:c r="T44" s="4"/>
      <x:c r="U44" s="4"/>
      <x:c r="V44" s="4"/>
    </x:row>
    <x:row r="45">
      <x:c r="A45" s="29"/>
      <x:c r="B45" s="29"/>
      <x:c r="C45" s="29"/>
      <x:c r="D45" s="29"/>
      <x:c r="E45" s="29"/>
      <x:c r="F45" s="79"/>
      <x:c r="G45" s="79"/>
      <x:c r="H45" s="79"/>
      <x:c r="I45" s="99" t="str">
        <x:f>IF(A45="","",F45-H45)</x:f>
      </x:c>
      <x:c r="J45" s="82"/>
      <x:c r="K45" s="82"/>
      <x:c r="L45" s="102" t="str">
        <x:f>IF(A45="","",J45-K45)</x:f>
      </x:c>
      <x:c r="M45" s="65" t="str">
        <x:f>IF(A45="","",IF(F45=0,"Falta",IF(H45&gt;F45,"Desviada",IF(H45/F45&gt;='CONFIGURACIÓN'!$D$16,"En riesgo","Al día"))))</x:f>
      </x:c>
      <x:c r="N45" s="65" t="str">
        <x:f>IF(A45="","",IF(J45=0,"Falta",IF(K45&gt;J45,"Desviada",IF(K45/J45&gt;='CONFIGURACIÓN'!$D$17,"En riesgo","Al día"))))</x:f>
      </x:c>
      <x:c r="O45" s="65" t="str">
        <x:f>IF(A45="","",IF(OR(COUNTIF($A$11:$A$120,A45)&gt;1,B45="",C45="",COUNTIF('OBJETIVOS'!$A$11:$A$100,C45)=0,D45="",COUNTIF('INICIATIVAS'!$A$11:$A$120,D45)=0,E45="",F45&lt;0,G45&lt;0,H45&lt;0,J45&lt;0,K45&lt;0),"ERROR","CORRECTO"))</x:f>
      </x:c>
      <x:c r="P45" s="4"/>
      <x:c r="Q45" s="4"/>
      <x:c r="R45" s="4"/>
      <x:c r="S45" s="4"/>
      <x:c r="T45" s="4"/>
      <x:c r="U45" s="4"/>
      <x:c r="V45" s="4"/>
    </x:row>
    <x:row r="46">
      <x:c r="A46" s="29"/>
      <x:c r="B46" s="29"/>
      <x:c r="C46" s="29"/>
      <x:c r="D46" s="29"/>
      <x:c r="E46" s="29"/>
      <x:c r="F46" s="79"/>
      <x:c r="G46" s="79"/>
      <x:c r="H46" s="79"/>
      <x:c r="I46" s="99" t="str">
        <x:f>IF(A46="","",F46-H46)</x:f>
      </x:c>
      <x:c r="J46" s="82"/>
      <x:c r="K46" s="82"/>
      <x:c r="L46" s="102" t="str">
        <x:f>IF(A46="","",J46-K46)</x:f>
      </x:c>
      <x:c r="M46" s="65" t="str">
        <x:f>IF(A46="","",IF(F46=0,"Falta",IF(H46&gt;F46,"Desviada",IF(H46/F46&gt;='CONFIGURACIÓN'!$D$16,"En riesgo","Al día"))))</x:f>
      </x:c>
      <x:c r="N46" s="65" t="str">
        <x:f>IF(A46="","",IF(J46=0,"Falta",IF(K46&gt;J46,"Desviada",IF(K46/J46&gt;='CONFIGURACIÓN'!$D$17,"En riesgo","Al día"))))</x:f>
      </x:c>
      <x:c r="O46" s="65" t="str">
        <x:f>IF(A46="","",IF(OR(COUNTIF($A$11:$A$120,A46)&gt;1,B46="",C46="",COUNTIF('OBJETIVOS'!$A$11:$A$100,C46)=0,D46="",COUNTIF('INICIATIVAS'!$A$11:$A$120,D46)=0,E46="",F46&lt;0,G46&lt;0,H46&lt;0,J46&lt;0,K46&lt;0),"ERROR","CORRECTO"))</x:f>
      </x:c>
      <x:c r="P46" s="4"/>
      <x:c r="Q46" s="4"/>
      <x:c r="R46" s="4"/>
      <x:c r="S46" s="4"/>
      <x:c r="T46" s="4"/>
      <x:c r="U46" s="4"/>
      <x:c r="V46" s="4"/>
    </x:row>
    <x:row r="47">
      <x:c r="A47" s="29"/>
      <x:c r="B47" s="29"/>
      <x:c r="C47" s="29"/>
      <x:c r="D47" s="29"/>
      <x:c r="E47" s="29"/>
      <x:c r="F47" s="79"/>
      <x:c r="G47" s="79"/>
      <x:c r="H47" s="79"/>
      <x:c r="I47" s="99" t="str">
        <x:f>IF(A47="","",F47-H47)</x:f>
      </x:c>
      <x:c r="J47" s="82"/>
      <x:c r="K47" s="82"/>
      <x:c r="L47" s="102" t="str">
        <x:f>IF(A47="","",J47-K47)</x:f>
      </x:c>
      <x:c r="M47" s="65" t="str">
        <x:f>IF(A47="","",IF(F47=0,"Falta",IF(H47&gt;F47,"Desviada",IF(H47/F47&gt;='CONFIGURACIÓN'!$D$16,"En riesgo","Al día"))))</x:f>
      </x:c>
      <x:c r="N47" s="65" t="str">
        <x:f>IF(A47="","",IF(J47=0,"Falta",IF(K47&gt;J47,"Desviada",IF(K47/J47&gt;='CONFIGURACIÓN'!$D$17,"En riesgo","Al día"))))</x:f>
      </x:c>
      <x:c r="O47" s="65" t="str">
        <x:f>IF(A47="","",IF(OR(COUNTIF($A$11:$A$120,A47)&gt;1,B47="",C47="",COUNTIF('OBJETIVOS'!$A$11:$A$100,C47)=0,D47="",COUNTIF('INICIATIVAS'!$A$11:$A$120,D47)=0,E47="",F47&lt;0,G47&lt;0,H47&lt;0,J47&lt;0,K47&lt;0),"ERROR","CORRECTO"))</x:f>
      </x:c>
      <x:c r="P47" s="4"/>
      <x:c r="Q47" s="4"/>
      <x:c r="R47" s="4"/>
      <x:c r="S47" s="4"/>
      <x:c r="T47" s="4"/>
      <x:c r="U47" s="4"/>
      <x:c r="V47" s="4"/>
    </x:row>
    <x:row r="48">
      <x:c r="A48" s="29"/>
      <x:c r="B48" s="29"/>
      <x:c r="C48" s="29"/>
      <x:c r="D48" s="29"/>
      <x:c r="E48" s="29"/>
      <x:c r="F48" s="79"/>
      <x:c r="G48" s="79"/>
      <x:c r="H48" s="79"/>
      <x:c r="I48" s="99" t="str">
        <x:f>IF(A48="","",F48-H48)</x:f>
      </x:c>
      <x:c r="J48" s="82"/>
      <x:c r="K48" s="82"/>
      <x:c r="L48" s="102" t="str">
        <x:f>IF(A48="","",J48-K48)</x:f>
      </x:c>
      <x:c r="M48" s="65" t="str">
        <x:f>IF(A48="","",IF(F48=0,"Falta",IF(H48&gt;F48,"Desviada",IF(H48/F48&gt;='CONFIGURACIÓN'!$D$16,"En riesgo","Al día"))))</x:f>
      </x:c>
      <x:c r="N48" s="65" t="str">
        <x:f>IF(A48="","",IF(J48=0,"Falta",IF(K48&gt;J48,"Desviada",IF(K48/J48&gt;='CONFIGURACIÓN'!$D$17,"En riesgo","Al día"))))</x:f>
      </x:c>
      <x:c r="O48" s="65" t="str">
        <x:f>IF(A48="","",IF(OR(COUNTIF($A$11:$A$120,A48)&gt;1,B48="",C48="",COUNTIF('OBJETIVOS'!$A$11:$A$100,C48)=0,D48="",COUNTIF('INICIATIVAS'!$A$11:$A$120,D48)=0,E48="",F48&lt;0,G48&lt;0,H48&lt;0,J48&lt;0,K48&lt;0),"ERROR","CORRECTO"))</x:f>
      </x:c>
      <x:c r="P48" s="4"/>
      <x:c r="Q48" s="4"/>
      <x:c r="R48" s="4"/>
      <x:c r="S48" s="4"/>
      <x:c r="T48" s="4"/>
      <x:c r="U48" s="4"/>
      <x:c r="V48" s="4"/>
    </x:row>
    <x:row r="49">
      <x:c r="A49" s="29"/>
      <x:c r="B49" s="29"/>
      <x:c r="C49" s="29"/>
      <x:c r="D49" s="29"/>
      <x:c r="E49" s="29"/>
      <x:c r="F49" s="79"/>
      <x:c r="G49" s="79"/>
      <x:c r="H49" s="79"/>
      <x:c r="I49" s="99" t="str">
        <x:f>IF(A49="","",F49-H49)</x:f>
      </x:c>
      <x:c r="J49" s="82"/>
      <x:c r="K49" s="82"/>
      <x:c r="L49" s="102" t="str">
        <x:f>IF(A49="","",J49-K49)</x:f>
      </x:c>
      <x:c r="M49" s="65" t="str">
        <x:f>IF(A49="","",IF(F49=0,"Falta",IF(H49&gt;F49,"Desviada",IF(H49/F49&gt;='CONFIGURACIÓN'!$D$16,"En riesgo","Al día"))))</x:f>
      </x:c>
      <x:c r="N49" s="65" t="str">
        <x:f>IF(A49="","",IF(J49=0,"Falta",IF(K49&gt;J49,"Desviada",IF(K49/J49&gt;='CONFIGURACIÓN'!$D$17,"En riesgo","Al día"))))</x:f>
      </x:c>
      <x:c r="O49" s="65" t="str">
        <x:f>IF(A49="","",IF(OR(COUNTIF($A$11:$A$120,A49)&gt;1,B49="",C49="",COUNTIF('OBJETIVOS'!$A$11:$A$100,C49)=0,D49="",COUNTIF('INICIATIVAS'!$A$11:$A$120,D49)=0,E49="",F49&lt;0,G49&lt;0,H49&lt;0,J49&lt;0,K49&lt;0),"ERROR","CORRECTO"))</x:f>
      </x:c>
      <x:c r="P49" s="4"/>
      <x:c r="Q49" s="4"/>
      <x:c r="R49" s="4"/>
      <x:c r="S49" s="4"/>
      <x:c r="T49" s="4"/>
      <x:c r="U49" s="4"/>
      <x:c r="V49" s="4"/>
    </x:row>
    <x:row r="50">
      <x:c r="A50" s="29"/>
      <x:c r="B50" s="29"/>
      <x:c r="C50" s="29"/>
      <x:c r="D50" s="29"/>
      <x:c r="E50" s="29"/>
      <x:c r="F50" s="79"/>
      <x:c r="G50" s="79"/>
      <x:c r="H50" s="79"/>
      <x:c r="I50" s="99" t="str">
        <x:f>IF(A50="","",F50-H50)</x:f>
      </x:c>
      <x:c r="J50" s="82"/>
      <x:c r="K50" s="82"/>
      <x:c r="L50" s="102" t="str">
        <x:f>IF(A50="","",J50-K50)</x:f>
      </x:c>
      <x:c r="M50" s="65" t="str">
        <x:f>IF(A50="","",IF(F50=0,"Falta",IF(H50&gt;F50,"Desviada",IF(H50/F50&gt;='CONFIGURACIÓN'!$D$16,"En riesgo","Al día"))))</x:f>
      </x:c>
      <x:c r="N50" s="65" t="str">
        <x:f>IF(A50="","",IF(J50=0,"Falta",IF(K50&gt;J50,"Desviada",IF(K50/J50&gt;='CONFIGURACIÓN'!$D$17,"En riesgo","Al día"))))</x:f>
      </x:c>
      <x:c r="O50" s="65" t="str">
        <x:f>IF(A50="","",IF(OR(COUNTIF($A$11:$A$120,A50)&gt;1,B50="",C50="",COUNTIF('OBJETIVOS'!$A$11:$A$100,C50)=0,D50="",COUNTIF('INICIATIVAS'!$A$11:$A$120,D50)=0,E50="",F50&lt;0,G50&lt;0,H50&lt;0,J50&lt;0,K50&lt;0),"ERROR","CORRECTO"))</x:f>
      </x:c>
      <x:c r="P50" s="4"/>
      <x:c r="Q50" s="4"/>
      <x:c r="R50" s="4"/>
      <x:c r="S50" s="4"/>
      <x:c r="T50" s="4"/>
      <x:c r="U50" s="4"/>
      <x:c r="V50" s="4"/>
    </x:row>
    <x:row r="51">
      <x:c r="A51" s="29"/>
      <x:c r="B51" s="29"/>
      <x:c r="C51" s="29"/>
      <x:c r="D51" s="29"/>
      <x:c r="E51" s="29"/>
      <x:c r="F51" s="79"/>
      <x:c r="G51" s="79"/>
      <x:c r="H51" s="79"/>
      <x:c r="I51" s="99" t="str">
        <x:f>IF(A51="","",F51-H51)</x:f>
      </x:c>
      <x:c r="J51" s="82"/>
      <x:c r="K51" s="82"/>
      <x:c r="L51" s="102" t="str">
        <x:f>IF(A51="","",J51-K51)</x:f>
      </x:c>
      <x:c r="M51" s="65" t="str">
        <x:f>IF(A51="","",IF(F51=0,"Falta",IF(H51&gt;F51,"Desviada",IF(H51/F51&gt;='CONFIGURACIÓN'!$D$16,"En riesgo","Al día"))))</x:f>
      </x:c>
      <x:c r="N51" s="65" t="str">
        <x:f>IF(A51="","",IF(J51=0,"Falta",IF(K51&gt;J51,"Desviada",IF(K51/J51&gt;='CONFIGURACIÓN'!$D$17,"En riesgo","Al día"))))</x:f>
      </x:c>
      <x:c r="O51" s="65" t="str">
        <x:f>IF(A51="","",IF(OR(COUNTIF($A$11:$A$120,A51)&gt;1,B51="",C51="",COUNTIF('OBJETIVOS'!$A$11:$A$100,C51)=0,D51="",COUNTIF('INICIATIVAS'!$A$11:$A$120,D51)=0,E51="",F51&lt;0,G51&lt;0,H51&lt;0,J51&lt;0,K51&lt;0),"ERROR","CORRECTO"))</x:f>
      </x:c>
      <x:c r="P51" s="4"/>
      <x:c r="Q51" s="4"/>
      <x:c r="R51" s="4"/>
      <x:c r="S51" s="4"/>
      <x:c r="T51" s="4"/>
      <x:c r="U51" s="4"/>
      <x:c r="V51" s="4"/>
    </x:row>
    <x:row r="52">
      <x:c r="A52" s="29"/>
      <x:c r="B52" s="29"/>
      <x:c r="C52" s="29"/>
      <x:c r="D52" s="29"/>
      <x:c r="E52" s="29"/>
      <x:c r="F52" s="79"/>
      <x:c r="G52" s="79"/>
      <x:c r="H52" s="79"/>
      <x:c r="I52" s="99" t="str">
        <x:f>IF(A52="","",F52-H52)</x:f>
      </x:c>
      <x:c r="J52" s="82"/>
      <x:c r="K52" s="82"/>
      <x:c r="L52" s="102" t="str">
        <x:f>IF(A52="","",J52-K52)</x:f>
      </x:c>
      <x:c r="M52" s="65" t="str">
        <x:f>IF(A52="","",IF(F52=0,"Falta",IF(H52&gt;F52,"Desviada",IF(H52/F52&gt;='CONFIGURACIÓN'!$D$16,"En riesgo","Al día"))))</x:f>
      </x:c>
      <x:c r="N52" s="65" t="str">
        <x:f>IF(A52="","",IF(J52=0,"Falta",IF(K52&gt;J52,"Desviada",IF(K52/J52&gt;='CONFIGURACIÓN'!$D$17,"En riesgo","Al día"))))</x:f>
      </x:c>
      <x:c r="O52" s="65" t="str">
        <x:f>IF(A52="","",IF(OR(COUNTIF($A$11:$A$120,A52)&gt;1,B52="",C52="",COUNTIF('OBJETIVOS'!$A$11:$A$100,C52)=0,D52="",COUNTIF('INICIATIVAS'!$A$11:$A$120,D52)=0,E52="",F52&lt;0,G52&lt;0,H52&lt;0,J52&lt;0,K52&lt;0),"ERROR","CORRECTO"))</x:f>
      </x:c>
      <x:c r="P52" s="4"/>
      <x:c r="Q52" s="4"/>
      <x:c r="R52" s="4"/>
      <x:c r="S52" s="4"/>
      <x:c r="T52" s="4"/>
      <x:c r="U52" s="4"/>
      <x:c r="V52" s="4"/>
    </x:row>
    <x:row r="53">
      <x:c r="A53" s="29"/>
      <x:c r="B53" s="29"/>
      <x:c r="C53" s="29"/>
      <x:c r="D53" s="29"/>
      <x:c r="E53" s="29"/>
      <x:c r="F53" s="79"/>
      <x:c r="G53" s="79"/>
      <x:c r="H53" s="79"/>
      <x:c r="I53" s="99" t="str">
        <x:f>IF(A53="","",F53-H53)</x:f>
      </x:c>
      <x:c r="J53" s="82"/>
      <x:c r="K53" s="82"/>
      <x:c r="L53" s="102" t="str">
        <x:f>IF(A53="","",J53-K53)</x:f>
      </x:c>
      <x:c r="M53" s="65" t="str">
        <x:f>IF(A53="","",IF(F53=0,"Falta",IF(H53&gt;F53,"Desviada",IF(H53/F53&gt;='CONFIGURACIÓN'!$D$16,"En riesgo","Al día"))))</x:f>
      </x:c>
      <x:c r="N53" s="65" t="str">
        <x:f>IF(A53="","",IF(J53=0,"Falta",IF(K53&gt;J53,"Desviada",IF(K53/J53&gt;='CONFIGURACIÓN'!$D$17,"En riesgo","Al día"))))</x:f>
      </x:c>
      <x:c r="O53" s="65" t="str">
        <x:f>IF(A53="","",IF(OR(COUNTIF($A$11:$A$120,A53)&gt;1,B53="",C53="",COUNTIF('OBJETIVOS'!$A$11:$A$100,C53)=0,D53="",COUNTIF('INICIATIVAS'!$A$11:$A$120,D53)=0,E53="",F53&lt;0,G53&lt;0,H53&lt;0,J53&lt;0,K53&lt;0),"ERROR","CORRECTO"))</x:f>
      </x:c>
      <x:c r="P53" s="4"/>
      <x:c r="Q53" s="4"/>
      <x:c r="R53" s="4"/>
      <x:c r="S53" s="4"/>
      <x:c r="T53" s="4"/>
      <x:c r="U53" s="4"/>
      <x:c r="V53" s="4"/>
    </x:row>
    <x:row r="54">
      <x:c r="A54" s="29"/>
      <x:c r="B54" s="29"/>
      <x:c r="C54" s="29"/>
      <x:c r="D54" s="29"/>
      <x:c r="E54" s="29"/>
      <x:c r="F54" s="79"/>
      <x:c r="G54" s="79"/>
      <x:c r="H54" s="79"/>
      <x:c r="I54" s="99" t="str">
        <x:f>IF(A54="","",F54-H54)</x:f>
      </x:c>
      <x:c r="J54" s="82"/>
      <x:c r="K54" s="82"/>
      <x:c r="L54" s="102" t="str">
        <x:f>IF(A54="","",J54-K54)</x:f>
      </x:c>
      <x:c r="M54" s="65" t="str">
        <x:f>IF(A54="","",IF(F54=0,"Falta",IF(H54&gt;F54,"Desviada",IF(H54/F54&gt;='CONFIGURACIÓN'!$D$16,"En riesgo","Al día"))))</x:f>
      </x:c>
      <x:c r="N54" s="65" t="str">
        <x:f>IF(A54="","",IF(J54=0,"Falta",IF(K54&gt;J54,"Desviada",IF(K54/J54&gt;='CONFIGURACIÓN'!$D$17,"En riesgo","Al día"))))</x:f>
      </x:c>
      <x:c r="O54" s="65" t="str">
        <x:f>IF(A54="","",IF(OR(COUNTIF($A$11:$A$120,A54)&gt;1,B54="",C54="",COUNTIF('OBJETIVOS'!$A$11:$A$100,C54)=0,D54="",COUNTIF('INICIATIVAS'!$A$11:$A$120,D54)=0,E54="",F54&lt;0,G54&lt;0,H54&lt;0,J54&lt;0,K54&lt;0),"ERROR","CORRECTO"))</x:f>
      </x:c>
      <x:c r="P54" s="4"/>
      <x:c r="Q54" s="4"/>
      <x:c r="R54" s="4"/>
      <x:c r="S54" s="4"/>
      <x:c r="T54" s="4"/>
      <x:c r="U54" s="4"/>
      <x:c r="V54" s="4"/>
    </x:row>
    <x:row r="55">
      <x:c r="A55" s="29"/>
      <x:c r="B55" s="29"/>
      <x:c r="C55" s="29"/>
      <x:c r="D55" s="29"/>
      <x:c r="E55" s="29"/>
      <x:c r="F55" s="79"/>
      <x:c r="G55" s="79"/>
      <x:c r="H55" s="79"/>
      <x:c r="I55" s="99" t="str">
        <x:f>IF(A55="","",F55-H55)</x:f>
      </x:c>
      <x:c r="J55" s="82"/>
      <x:c r="K55" s="82"/>
      <x:c r="L55" s="102" t="str">
        <x:f>IF(A55="","",J55-K55)</x:f>
      </x:c>
      <x:c r="M55" s="65" t="str">
        <x:f>IF(A55="","",IF(F55=0,"Falta",IF(H55&gt;F55,"Desviada",IF(H55/F55&gt;='CONFIGURACIÓN'!$D$16,"En riesgo","Al día"))))</x:f>
      </x:c>
      <x:c r="N55" s="65" t="str">
        <x:f>IF(A55="","",IF(J55=0,"Falta",IF(K55&gt;J55,"Desviada",IF(K55/J55&gt;='CONFIGURACIÓN'!$D$17,"En riesgo","Al día"))))</x:f>
      </x:c>
      <x:c r="O55" s="65" t="str">
        <x:f>IF(A55="","",IF(OR(COUNTIF($A$11:$A$120,A55)&gt;1,B55="",C55="",COUNTIF('OBJETIVOS'!$A$11:$A$100,C55)=0,D55="",COUNTIF('INICIATIVAS'!$A$11:$A$120,D55)=0,E55="",F55&lt;0,G55&lt;0,H55&lt;0,J55&lt;0,K55&lt;0),"ERROR","CORRECTO"))</x:f>
      </x:c>
      <x:c r="P55" s="4"/>
      <x:c r="Q55" s="4"/>
      <x:c r="R55" s="4"/>
      <x:c r="S55" s="4"/>
      <x:c r="T55" s="4"/>
      <x:c r="U55" s="4"/>
      <x:c r="V55" s="4"/>
    </x:row>
    <x:row r="56">
      <x:c r="A56" s="29"/>
      <x:c r="B56" s="29"/>
      <x:c r="C56" s="29"/>
      <x:c r="D56" s="29"/>
      <x:c r="E56" s="29"/>
      <x:c r="F56" s="79"/>
      <x:c r="G56" s="79"/>
      <x:c r="H56" s="79"/>
      <x:c r="I56" s="99" t="str">
        <x:f>IF(A56="","",F56-H56)</x:f>
      </x:c>
      <x:c r="J56" s="82"/>
      <x:c r="K56" s="82"/>
      <x:c r="L56" s="102" t="str">
        <x:f>IF(A56="","",J56-K56)</x:f>
      </x:c>
      <x:c r="M56" s="65" t="str">
        <x:f>IF(A56="","",IF(F56=0,"Falta",IF(H56&gt;F56,"Desviada",IF(H56/F56&gt;='CONFIGURACIÓN'!$D$16,"En riesgo","Al día"))))</x:f>
      </x:c>
      <x:c r="N56" s="65" t="str">
        <x:f>IF(A56="","",IF(J56=0,"Falta",IF(K56&gt;J56,"Desviada",IF(K56/J56&gt;='CONFIGURACIÓN'!$D$17,"En riesgo","Al día"))))</x:f>
      </x:c>
      <x:c r="O56" s="65" t="str">
        <x:f>IF(A56="","",IF(OR(COUNTIF($A$11:$A$120,A56)&gt;1,B56="",C56="",COUNTIF('OBJETIVOS'!$A$11:$A$100,C56)=0,D56="",COUNTIF('INICIATIVAS'!$A$11:$A$120,D56)=0,E56="",F56&lt;0,G56&lt;0,H56&lt;0,J56&lt;0,K56&lt;0),"ERROR","CORRECTO"))</x:f>
      </x:c>
      <x:c r="P56" s="4"/>
      <x:c r="Q56" s="4"/>
      <x:c r="R56" s="4"/>
      <x:c r="S56" s="4"/>
      <x:c r="T56" s="4"/>
      <x:c r="U56" s="4"/>
      <x:c r="V56" s="4"/>
    </x:row>
    <x:row r="57">
      <x:c r="A57" s="29"/>
      <x:c r="B57" s="29"/>
      <x:c r="C57" s="29"/>
      <x:c r="D57" s="29"/>
      <x:c r="E57" s="29"/>
      <x:c r="F57" s="79"/>
      <x:c r="G57" s="79"/>
      <x:c r="H57" s="79"/>
      <x:c r="I57" s="99" t="str">
        <x:f>IF(A57="","",F57-H57)</x:f>
      </x:c>
      <x:c r="J57" s="82"/>
      <x:c r="K57" s="82"/>
      <x:c r="L57" s="102" t="str">
        <x:f>IF(A57="","",J57-K57)</x:f>
      </x:c>
      <x:c r="M57" s="65" t="str">
        <x:f>IF(A57="","",IF(F57=0,"Falta",IF(H57&gt;F57,"Desviada",IF(H57/F57&gt;='CONFIGURACIÓN'!$D$16,"En riesgo","Al día"))))</x:f>
      </x:c>
      <x:c r="N57" s="65" t="str">
        <x:f>IF(A57="","",IF(J57=0,"Falta",IF(K57&gt;J57,"Desviada",IF(K57/J57&gt;='CONFIGURACIÓN'!$D$17,"En riesgo","Al día"))))</x:f>
      </x:c>
      <x:c r="O57" s="65" t="str">
        <x:f>IF(A57="","",IF(OR(COUNTIF($A$11:$A$120,A57)&gt;1,B57="",C57="",COUNTIF('OBJETIVOS'!$A$11:$A$100,C57)=0,D57="",COUNTIF('INICIATIVAS'!$A$11:$A$120,D57)=0,E57="",F57&lt;0,G57&lt;0,H57&lt;0,J57&lt;0,K57&lt;0),"ERROR","CORRECTO"))</x:f>
      </x:c>
      <x:c r="P57" s="4"/>
      <x:c r="Q57" s="4"/>
      <x:c r="R57" s="4"/>
      <x:c r="S57" s="4"/>
      <x:c r="T57" s="4"/>
      <x:c r="U57" s="4"/>
      <x:c r="V57" s="4"/>
    </x:row>
    <x:row r="58">
      <x:c r="A58" s="29"/>
      <x:c r="B58" s="29"/>
      <x:c r="C58" s="29"/>
      <x:c r="D58" s="29"/>
      <x:c r="E58" s="29"/>
      <x:c r="F58" s="79"/>
      <x:c r="G58" s="79"/>
      <x:c r="H58" s="79"/>
      <x:c r="I58" s="99" t="str">
        <x:f>IF(A58="","",F58-H58)</x:f>
      </x:c>
      <x:c r="J58" s="82"/>
      <x:c r="K58" s="82"/>
      <x:c r="L58" s="102" t="str">
        <x:f>IF(A58="","",J58-K58)</x:f>
      </x:c>
      <x:c r="M58" s="65" t="str">
        <x:f>IF(A58="","",IF(F58=0,"Falta",IF(H58&gt;F58,"Desviada",IF(H58/F58&gt;='CONFIGURACIÓN'!$D$16,"En riesgo","Al día"))))</x:f>
      </x:c>
      <x:c r="N58" s="65" t="str">
        <x:f>IF(A58="","",IF(J58=0,"Falta",IF(K58&gt;J58,"Desviada",IF(K58/J58&gt;='CONFIGURACIÓN'!$D$17,"En riesgo","Al día"))))</x:f>
      </x:c>
      <x:c r="O58" s="65" t="str">
        <x:f>IF(A58="","",IF(OR(COUNTIF($A$11:$A$120,A58)&gt;1,B58="",C58="",COUNTIF('OBJETIVOS'!$A$11:$A$100,C58)=0,D58="",COUNTIF('INICIATIVAS'!$A$11:$A$120,D58)=0,E58="",F58&lt;0,G58&lt;0,H58&lt;0,J58&lt;0,K58&lt;0),"ERROR","CORRECTO"))</x:f>
      </x:c>
      <x:c r="P58" s="4"/>
      <x:c r="Q58" s="4"/>
      <x:c r="R58" s="4"/>
      <x:c r="S58" s="4"/>
      <x:c r="T58" s="4"/>
      <x:c r="U58" s="4"/>
      <x:c r="V58" s="4"/>
    </x:row>
    <x:row r="59">
      <x:c r="A59" s="29"/>
      <x:c r="B59" s="29"/>
      <x:c r="C59" s="29"/>
      <x:c r="D59" s="29"/>
      <x:c r="E59" s="29"/>
      <x:c r="F59" s="79"/>
      <x:c r="G59" s="79"/>
      <x:c r="H59" s="79"/>
      <x:c r="I59" s="99" t="str">
        <x:f>IF(A59="","",F59-H59)</x:f>
      </x:c>
      <x:c r="J59" s="82"/>
      <x:c r="K59" s="82"/>
      <x:c r="L59" s="102" t="str">
        <x:f>IF(A59="","",J59-K59)</x:f>
      </x:c>
      <x:c r="M59" s="65" t="str">
        <x:f>IF(A59="","",IF(F59=0,"Falta",IF(H59&gt;F59,"Desviada",IF(H59/F59&gt;='CONFIGURACIÓN'!$D$16,"En riesgo","Al día"))))</x:f>
      </x:c>
      <x:c r="N59" s="65" t="str">
        <x:f>IF(A59="","",IF(J59=0,"Falta",IF(K59&gt;J59,"Desviada",IF(K59/J59&gt;='CONFIGURACIÓN'!$D$17,"En riesgo","Al día"))))</x:f>
      </x:c>
      <x:c r="O59" s="65" t="str">
        <x:f>IF(A59="","",IF(OR(COUNTIF($A$11:$A$120,A59)&gt;1,B59="",C59="",COUNTIF('OBJETIVOS'!$A$11:$A$100,C59)=0,D59="",COUNTIF('INICIATIVAS'!$A$11:$A$120,D59)=0,E59="",F59&lt;0,G59&lt;0,H59&lt;0,J59&lt;0,K59&lt;0),"ERROR","CORRECTO"))</x:f>
      </x:c>
      <x:c r="P59" s="4"/>
      <x:c r="Q59" s="4"/>
      <x:c r="R59" s="4"/>
      <x:c r="S59" s="4"/>
      <x:c r="T59" s="4"/>
      <x:c r="U59" s="4"/>
      <x:c r="V59" s="4"/>
    </x:row>
    <x:row r="60">
      <x:c r="A60" s="29"/>
      <x:c r="B60" s="29"/>
      <x:c r="C60" s="29"/>
      <x:c r="D60" s="29"/>
      <x:c r="E60" s="29"/>
      <x:c r="F60" s="79"/>
      <x:c r="G60" s="79"/>
      <x:c r="H60" s="79"/>
      <x:c r="I60" s="99" t="str">
        <x:f>IF(A60="","",F60-H60)</x:f>
      </x:c>
      <x:c r="J60" s="82"/>
      <x:c r="K60" s="82"/>
      <x:c r="L60" s="102" t="str">
        <x:f>IF(A60="","",J60-K60)</x:f>
      </x:c>
      <x:c r="M60" s="65" t="str">
        <x:f>IF(A60="","",IF(F60=0,"Falta",IF(H60&gt;F60,"Desviada",IF(H60/F60&gt;='CONFIGURACIÓN'!$D$16,"En riesgo","Al día"))))</x:f>
      </x:c>
      <x:c r="N60" s="65" t="str">
        <x:f>IF(A60="","",IF(J60=0,"Falta",IF(K60&gt;J60,"Desviada",IF(K60/J60&gt;='CONFIGURACIÓN'!$D$17,"En riesgo","Al día"))))</x:f>
      </x:c>
      <x:c r="O60" s="65" t="str">
        <x:f>IF(A60="","",IF(OR(COUNTIF($A$11:$A$120,A60)&gt;1,B60="",C60="",COUNTIF('OBJETIVOS'!$A$11:$A$100,C60)=0,D60="",COUNTIF('INICIATIVAS'!$A$11:$A$120,D60)=0,E60="",F60&lt;0,G60&lt;0,H60&lt;0,J60&lt;0,K60&lt;0),"ERROR","CORRECTO"))</x:f>
      </x:c>
      <x:c r="P60" s="4"/>
      <x:c r="Q60" s="4"/>
      <x:c r="R60" s="4"/>
      <x:c r="S60" s="4"/>
      <x:c r="T60" s="4"/>
      <x:c r="U60" s="4"/>
      <x:c r="V60" s="4"/>
    </x:row>
    <x:row r="61">
      <x:c r="A61" s="29"/>
      <x:c r="B61" s="29"/>
      <x:c r="C61" s="29"/>
      <x:c r="D61" s="29"/>
      <x:c r="E61" s="29"/>
      <x:c r="F61" s="79"/>
      <x:c r="G61" s="79"/>
      <x:c r="H61" s="79"/>
      <x:c r="I61" s="99" t="str">
        <x:f>IF(A61="","",F61-H61)</x:f>
      </x:c>
      <x:c r="J61" s="82"/>
      <x:c r="K61" s="82"/>
      <x:c r="L61" s="102" t="str">
        <x:f>IF(A61="","",J61-K61)</x:f>
      </x:c>
      <x:c r="M61" s="65" t="str">
        <x:f>IF(A61="","",IF(F61=0,"Falta",IF(H61&gt;F61,"Desviada",IF(H61/F61&gt;='CONFIGURACIÓN'!$D$16,"En riesgo","Al día"))))</x:f>
      </x:c>
      <x:c r="N61" s="65" t="str">
        <x:f>IF(A61="","",IF(J61=0,"Falta",IF(K61&gt;J61,"Desviada",IF(K61/J61&gt;='CONFIGURACIÓN'!$D$17,"En riesgo","Al día"))))</x:f>
      </x:c>
      <x:c r="O61" s="65" t="str">
        <x:f>IF(A61="","",IF(OR(COUNTIF($A$11:$A$120,A61)&gt;1,B61="",C61="",COUNTIF('OBJETIVOS'!$A$11:$A$100,C61)=0,D61="",COUNTIF('INICIATIVAS'!$A$11:$A$120,D61)=0,E61="",F61&lt;0,G61&lt;0,H61&lt;0,J61&lt;0,K61&lt;0),"ERROR","CORRECTO"))</x:f>
      </x:c>
      <x:c r="P61" s="4"/>
      <x:c r="Q61" s="4"/>
      <x:c r="R61" s="4"/>
      <x:c r="S61" s="4"/>
      <x:c r="T61" s="4"/>
      <x:c r="U61" s="4"/>
      <x:c r="V61" s="4"/>
    </x:row>
    <x:row r="62">
      <x:c r="A62" s="29"/>
      <x:c r="B62" s="29"/>
      <x:c r="C62" s="29"/>
      <x:c r="D62" s="29"/>
      <x:c r="E62" s="29"/>
      <x:c r="F62" s="79"/>
      <x:c r="G62" s="79"/>
      <x:c r="H62" s="79"/>
      <x:c r="I62" s="99" t="str">
        <x:f>IF(A62="","",F62-H62)</x:f>
      </x:c>
      <x:c r="J62" s="82"/>
      <x:c r="K62" s="82"/>
      <x:c r="L62" s="102" t="str">
        <x:f>IF(A62="","",J62-K62)</x:f>
      </x:c>
      <x:c r="M62" s="65" t="str">
        <x:f>IF(A62="","",IF(F62=0,"Falta",IF(H62&gt;F62,"Desviada",IF(H62/F62&gt;='CONFIGURACIÓN'!$D$16,"En riesgo","Al día"))))</x:f>
      </x:c>
      <x:c r="N62" s="65" t="str">
        <x:f>IF(A62="","",IF(J62=0,"Falta",IF(K62&gt;J62,"Desviada",IF(K62/J62&gt;='CONFIGURACIÓN'!$D$17,"En riesgo","Al día"))))</x:f>
      </x:c>
      <x:c r="O62" s="65" t="str">
        <x:f>IF(A62="","",IF(OR(COUNTIF($A$11:$A$120,A62)&gt;1,B62="",C62="",COUNTIF('OBJETIVOS'!$A$11:$A$100,C62)=0,D62="",COUNTIF('INICIATIVAS'!$A$11:$A$120,D62)=0,E62="",F62&lt;0,G62&lt;0,H62&lt;0,J62&lt;0,K62&lt;0),"ERROR","CORRECTO"))</x:f>
      </x:c>
      <x:c r="P62" s="4"/>
      <x:c r="Q62" s="4"/>
      <x:c r="R62" s="4"/>
      <x:c r="S62" s="4"/>
      <x:c r="T62" s="4"/>
      <x:c r="U62" s="4"/>
      <x:c r="V62" s="4"/>
    </x:row>
    <x:row r="63">
      <x:c r="A63" s="29"/>
      <x:c r="B63" s="29"/>
      <x:c r="C63" s="29"/>
      <x:c r="D63" s="29"/>
      <x:c r="E63" s="29"/>
      <x:c r="F63" s="79"/>
      <x:c r="G63" s="79"/>
      <x:c r="H63" s="79"/>
      <x:c r="I63" s="99" t="str">
        <x:f>IF(A63="","",F63-H63)</x:f>
      </x:c>
      <x:c r="J63" s="82"/>
      <x:c r="K63" s="82"/>
      <x:c r="L63" s="102" t="str">
        <x:f>IF(A63="","",J63-K63)</x:f>
      </x:c>
      <x:c r="M63" s="65" t="str">
        <x:f>IF(A63="","",IF(F63=0,"Falta",IF(H63&gt;F63,"Desviada",IF(H63/F63&gt;='CONFIGURACIÓN'!$D$16,"En riesgo","Al día"))))</x:f>
      </x:c>
      <x:c r="N63" s="65" t="str">
        <x:f>IF(A63="","",IF(J63=0,"Falta",IF(K63&gt;J63,"Desviada",IF(K63/J63&gt;='CONFIGURACIÓN'!$D$17,"En riesgo","Al día"))))</x:f>
      </x:c>
      <x:c r="O63" s="65" t="str">
        <x:f>IF(A63="","",IF(OR(COUNTIF($A$11:$A$120,A63)&gt;1,B63="",C63="",COUNTIF('OBJETIVOS'!$A$11:$A$100,C63)=0,D63="",COUNTIF('INICIATIVAS'!$A$11:$A$120,D63)=0,E63="",F63&lt;0,G63&lt;0,H63&lt;0,J63&lt;0,K63&lt;0),"ERROR","CORRECTO"))</x:f>
      </x:c>
      <x:c r="P63" s="4"/>
      <x:c r="Q63" s="4"/>
      <x:c r="R63" s="4"/>
      <x:c r="S63" s="4"/>
      <x:c r="T63" s="4"/>
      <x:c r="U63" s="4"/>
      <x:c r="V63" s="4"/>
    </x:row>
    <x:row r="64">
      <x:c r="A64" s="29"/>
      <x:c r="B64" s="29"/>
      <x:c r="C64" s="29"/>
      <x:c r="D64" s="29"/>
      <x:c r="E64" s="29"/>
      <x:c r="F64" s="79"/>
      <x:c r="G64" s="79"/>
      <x:c r="H64" s="79"/>
      <x:c r="I64" s="99" t="str">
        <x:f>IF(A64="","",F64-H64)</x:f>
      </x:c>
      <x:c r="J64" s="82"/>
      <x:c r="K64" s="82"/>
      <x:c r="L64" s="102" t="str">
        <x:f>IF(A64="","",J64-K64)</x:f>
      </x:c>
      <x:c r="M64" s="65" t="str">
        <x:f>IF(A64="","",IF(F64=0,"Falta",IF(H64&gt;F64,"Desviada",IF(H64/F64&gt;='CONFIGURACIÓN'!$D$16,"En riesgo","Al día"))))</x:f>
      </x:c>
      <x:c r="N64" s="65" t="str">
        <x:f>IF(A64="","",IF(J64=0,"Falta",IF(K64&gt;J64,"Desviada",IF(K64/J64&gt;='CONFIGURACIÓN'!$D$17,"En riesgo","Al día"))))</x:f>
      </x:c>
      <x:c r="O64" s="65" t="str">
        <x:f>IF(A64="","",IF(OR(COUNTIF($A$11:$A$120,A64)&gt;1,B64="",C64="",COUNTIF('OBJETIVOS'!$A$11:$A$100,C64)=0,D64="",COUNTIF('INICIATIVAS'!$A$11:$A$120,D64)=0,E64="",F64&lt;0,G64&lt;0,H64&lt;0,J64&lt;0,K64&lt;0),"ERROR","CORRECTO"))</x:f>
      </x:c>
      <x:c r="P64" s="4"/>
      <x:c r="Q64" s="4"/>
      <x:c r="R64" s="4"/>
      <x:c r="S64" s="4"/>
      <x:c r="T64" s="4"/>
      <x:c r="U64" s="4"/>
      <x:c r="V64" s="4"/>
    </x:row>
    <x:row r="65">
      <x:c r="A65" s="29"/>
      <x:c r="B65" s="29"/>
      <x:c r="C65" s="29"/>
      <x:c r="D65" s="29"/>
      <x:c r="E65" s="29"/>
      <x:c r="F65" s="79"/>
      <x:c r="G65" s="79"/>
      <x:c r="H65" s="79"/>
      <x:c r="I65" s="99" t="str">
        <x:f>IF(A65="","",F65-H65)</x:f>
      </x:c>
      <x:c r="J65" s="82"/>
      <x:c r="K65" s="82"/>
      <x:c r="L65" s="102" t="str">
        <x:f>IF(A65="","",J65-K65)</x:f>
      </x:c>
      <x:c r="M65" s="65" t="str">
        <x:f>IF(A65="","",IF(F65=0,"Falta",IF(H65&gt;F65,"Desviada",IF(H65/F65&gt;='CONFIGURACIÓN'!$D$16,"En riesgo","Al día"))))</x:f>
      </x:c>
      <x:c r="N65" s="65" t="str">
        <x:f>IF(A65="","",IF(J65=0,"Falta",IF(K65&gt;J65,"Desviada",IF(K65/J65&gt;='CONFIGURACIÓN'!$D$17,"En riesgo","Al día"))))</x:f>
      </x:c>
      <x:c r="O65" s="65" t="str">
        <x:f>IF(A65="","",IF(OR(COUNTIF($A$11:$A$120,A65)&gt;1,B65="",C65="",COUNTIF('OBJETIVOS'!$A$11:$A$100,C65)=0,D65="",COUNTIF('INICIATIVAS'!$A$11:$A$120,D65)=0,E65="",F65&lt;0,G65&lt;0,H65&lt;0,J65&lt;0,K65&lt;0),"ERROR","CORRECTO"))</x:f>
      </x:c>
      <x:c r="P65" s="4"/>
      <x:c r="Q65" s="4"/>
      <x:c r="R65" s="4"/>
      <x:c r="S65" s="4"/>
      <x:c r="T65" s="4"/>
      <x:c r="U65" s="4"/>
      <x:c r="V65" s="4"/>
    </x:row>
    <x:row r="66">
      <x:c r="A66" s="29"/>
      <x:c r="B66" s="29"/>
      <x:c r="C66" s="29"/>
      <x:c r="D66" s="29"/>
      <x:c r="E66" s="29"/>
      <x:c r="F66" s="79"/>
      <x:c r="G66" s="79"/>
      <x:c r="H66" s="79"/>
      <x:c r="I66" s="99" t="str">
        <x:f>IF(A66="","",F66-H66)</x:f>
      </x:c>
      <x:c r="J66" s="82"/>
      <x:c r="K66" s="82"/>
      <x:c r="L66" s="102" t="str">
        <x:f>IF(A66="","",J66-K66)</x:f>
      </x:c>
      <x:c r="M66" s="65" t="str">
        <x:f>IF(A66="","",IF(F66=0,"Falta",IF(H66&gt;F66,"Desviada",IF(H66/F66&gt;='CONFIGURACIÓN'!$D$16,"En riesgo","Al día"))))</x:f>
      </x:c>
      <x:c r="N66" s="65" t="str">
        <x:f>IF(A66="","",IF(J66=0,"Falta",IF(K66&gt;J66,"Desviada",IF(K66/J66&gt;='CONFIGURACIÓN'!$D$17,"En riesgo","Al día"))))</x:f>
      </x:c>
      <x:c r="O66" s="65" t="str">
        <x:f>IF(A66="","",IF(OR(COUNTIF($A$11:$A$120,A66)&gt;1,B66="",C66="",COUNTIF('OBJETIVOS'!$A$11:$A$100,C66)=0,D66="",COUNTIF('INICIATIVAS'!$A$11:$A$120,D66)=0,E66="",F66&lt;0,G66&lt;0,H66&lt;0,J66&lt;0,K66&lt;0),"ERROR","CORRECTO"))</x:f>
      </x:c>
      <x:c r="P66" s="4"/>
      <x:c r="Q66" s="4"/>
      <x:c r="R66" s="4"/>
      <x:c r="S66" s="4"/>
      <x:c r="T66" s="4"/>
      <x:c r="U66" s="4"/>
      <x:c r="V66" s="4"/>
    </x:row>
    <x:row r="67">
      <x:c r="A67" s="29"/>
      <x:c r="B67" s="29"/>
      <x:c r="C67" s="29"/>
      <x:c r="D67" s="29"/>
      <x:c r="E67" s="29"/>
      <x:c r="F67" s="79"/>
      <x:c r="G67" s="79"/>
      <x:c r="H67" s="79"/>
      <x:c r="I67" s="99" t="str">
        <x:f>IF(A67="","",F67-H67)</x:f>
      </x:c>
      <x:c r="J67" s="82"/>
      <x:c r="K67" s="82"/>
      <x:c r="L67" s="102" t="str">
        <x:f>IF(A67="","",J67-K67)</x:f>
      </x:c>
      <x:c r="M67" s="65" t="str">
        <x:f>IF(A67="","",IF(F67=0,"Falta",IF(H67&gt;F67,"Desviada",IF(H67/F67&gt;='CONFIGURACIÓN'!$D$16,"En riesgo","Al día"))))</x:f>
      </x:c>
      <x:c r="N67" s="65" t="str">
        <x:f>IF(A67="","",IF(J67=0,"Falta",IF(K67&gt;J67,"Desviada",IF(K67/J67&gt;='CONFIGURACIÓN'!$D$17,"En riesgo","Al día"))))</x:f>
      </x:c>
      <x:c r="O67" s="65" t="str">
        <x:f>IF(A67="","",IF(OR(COUNTIF($A$11:$A$120,A67)&gt;1,B67="",C67="",COUNTIF('OBJETIVOS'!$A$11:$A$100,C67)=0,D67="",COUNTIF('INICIATIVAS'!$A$11:$A$120,D67)=0,E67="",F67&lt;0,G67&lt;0,H67&lt;0,J67&lt;0,K67&lt;0),"ERROR","CORRECTO"))</x:f>
      </x:c>
      <x:c r="P67" s="4"/>
      <x:c r="Q67" s="4"/>
      <x:c r="R67" s="4"/>
      <x:c r="S67" s="4"/>
      <x:c r="T67" s="4"/>
      <x:c r="U67" s="4"/>
      <x:c r="V67" s="4"/>
    </x:row>
    <x:row r="68">
      <x:c r="A68" s="29"/>
      <x:c r="B68" s="29"/>
      <x:c r="C68" s="29"/>
      <x:c r="D68" s="29"/>
      <x:c r="E68" s="29"/>
      <x:c r="F68" s="79"/>
      <x:c r="G68" s="79"/>
      <x:c r="H68" s="79"/>
      <x:c r="I68" s="99" t="str">
        <x:f>IF(A68="","",F68-H68)</x:f>
      </x:c>
      <x:c r="J68" s="82"/>
      <x:c r="K68" s="82"/>
      <x:c r="L68" s="102" t="str">
        <x:f>IF(A68="","",J68-K68)</x:f>
      </x:c>
      <x:c r="M68" s="65" t="str">
        <x:f>IF(A68="","",IF(F68=0,"Falta",IF(H68&gt;F68,"Desviada",IF(H68/F68&gt;='CONFIGURACIÓN'!$D$16,"En riesgo","Al día"))))</x:f>
      </x:c>
      <x:c r="N68" s="65" t="str">
        <x:f>IF(A68="","",IF(J68=0,"Falta",IF(K68&gt;J68,"Desviada",IF(K68/J68&gt;='CONFIGURACIÓN'!$D$17,"En riesgo","Al día"))))</x:f>
      </x:c>
      <x:c r="O68" s="65" t="str">
        <x:f>IF(A68="","",IF(OR(COUNTIF($A$11:$A$120,A68)&gt;1,B68="",C68="",COUNTIF('OBJETIVOS'!$A$11:$A$100,C68)=0,D68="",COUNTIF('INICIATIVAS'!$A$11:$A$120,D68)=0,E68="",F68&lt;0,G68&lt;0,H68&lt;0,J68&lt;0,K68&lt;0),"ERROR","CORRECTO"))</x:f>
      </x:c>
      <x:c r="P68" s="4"/>
      <x:c r="Q68" s="4"/>
      <x:c r="R68" s="4"/>
      <x:c r="S68" s="4"/>
      <x:c r="T68" s="4"/>
      <x:c r="U68" s="4"/>
      <x:c r="V68" s="4"/>
    </x:row>
    <x:row r="69">
      <x:c r="A69" s="29"/>
      <x:c r="B69" s="29"/>
      <x:c r="C69" s="29"/>
      <x:c r="D69" s="29"/>
      <x:c r="E69" s="29"/>
      <x:c r="F69" s="79"/>
      <x:c r="G69" s="79"/>
      <x:c r="H69" s="79"/>
      <x:c r="I69" s="99" t="str">
        <x:f>IF(A69="","",F69-H69)</x:f>
      </x:c>
      <x:c r="J69" s="82"/>
      <x:c r="K69" s="82"/>
      <x:c r="L69" s="102" t="str">
        <x:f>IF(A69="","",J69-K69)</x:f>
      </x:c>
      <x:c r="M69" s="65" t="str">
        <x:f>IF(A69="","",IF(F69=0,"Falta",IF(H69&gt;F69,"Desviada",IF(H69/F69&gt;='CONFIGURACIÓN'!$D$16,"En riesgo","Al día"))))</x:f>
      </x:c>
      <x:c r="N69" s="65" t="str">
        <x:f>IF(A69="","",IF(J69=0,"Falta",IF(K69&gt;J69,"Desviada",IF(K69/J69&gt;='CONFIGURACIÓN'!$D$17,"En riesgo","Al día"))))</x:f>
      </x:c>
      <x:c r="O69" s="65" t="str">
        <x:f>IF(A69="","",IF(OR(COUNTIF($A$11:$A$120,A69)&gt;1,B69="",C69="",COUNTIF('OBJETIVOS'!$A$11:$A$100,C69)=0,D69="",COUNTIF('INICIATIVAS'!$A$11:$A$120,D69)=0,E69="",F69&lt;0,G69&lt;0,H69&lt;0,J69&lt;0,K69&lt;0),"ERROR","CORRECTO"))</x:f>
      </x:c>
      <x:c r="P69" s="4"/>
      <x:c r="Q69" s="4"/>
      <x:c r="R69" s="4"/>
      <x:c r="S69" s="4"/>
      <x:c r="T69" s="4"/>
      <x:c r="U69" s="4"/>
      <x:c r="V69" s="4"/>
    </x:row>
    <x:row r="70">
      <x:c r="A70" s="29"/>
      <x:c r="B70" s="29"/>
      <x:c r="C70" s="29"/>
      <x:c r="D70" s="29"/>
      <x:c r="E70" s="29"/>
      <x:c r="F70" s="79"/>
      <x:c r="G70" s="79"/>
      <x:c r="H70" s="79"/>
      <x:c r="I70" s="99" t="str">
        <x:f>IF(A70="","",F70-H70)</x:f>
      </x:c>
      <x:c r="J70" s="82"/>
      <x:c r="K70" s="82"/>
      <x:c r="L70" s="102" t="str">
        <x:f>IF(A70="","",J70-K70)</x:f>
      </x:c>
      <x:c r="M70" s="65" t="str">
        <x:f>IF(A70="","",IF(F70=0,"Falta",IF(H70&gt;F70,"Desviada",IF(H70/F70&gt;='CONFIGURACIÓN'!$D$16,"En riesgo","Al día"))))</x:f>
      </x:c>
      <x:c r="N70" s="65" t="str">
        <x:f>IF(A70="","",IF(J70=0,"Falta",IF(K70&gt;J70,"Desviada",IF(K70/J70&gt;='CONFIGURACIÓN'!$D$17,"En riesgo","Al día"))))</x:f>
      </x:c>
      <x:c r="O70" s="65" t="str">
        <x:f>IF(A70="","",IF(OR(COUNTIF($A$11:$A$120,A70)&gt;1,B70="",C70="",COUNTIF('OBJETIVOS'!$A$11:$A$100,C70)=0,D70="",COUNTIF('INICIATIVAS'!$A$11:$A$120,D70)=0,E70="",F70&lt;0,G70&lt;0,H70&lt;0,J70&lt;0,K70&lt;0),"ERROR","CORRECTO"))</x:f>
      </x:c>
      <x:c r="P70" s="4"/>
      <x:c r="Q70" s="4"/>
      <x:c r="R70" s="4"/>
      <x:c r="S70" s="4"/>
      <x:c r="T70" s="4"/>
      <x:c r="U70" s="4"/>
      <x:c r="V70" s="4"/>
    </x:row>
    <x:row r="71">
      <x:c r="A71" s="29"/>
      <x:c r="B71" s="29"/>
      <x:c r="C71" s="29"/>
      <x:c r="D71" s="29"/>
      <x:c r="E71" s="29"/>
      <x:c r="F71" s="79"/>
      <x:c r="G71" s="79"/>
      <x:c r="H71" s="79"/>
      <x:c r="I71" s="99" t="str">
        <x:f>IF(A71="","",F71-H71)</x:f>
      </x:c>
      <x:c r="J71" s="82"/>
      <x:c r="K71" s="82"/>
      <x:c r="L71" s="102" t="str">
        <x:f>IF(A71="","",J71-K71)</x:f>
      </x:c>
      <x:c r="M71" s="65" t="str">
        <x:f>IF(A71="","",IF(F71=0,"Falta",IF(H71&gt;F71,"Desviada",IF(H71/F71&gt;='CONFIGURACIÓN'!$D$16,"En riesgo","Al día"))))</x:f>
      </x:c>
      <x:c r="N71" s="65" t="str">
        <x:f>IF(A71="","",IF(J71=0,"Falta",IF(K71&gt;J71,"Desviada",IF(K71/J71&gt;='CONFIGURACIÓN'!$D$17,"En riesgo","Al día"))))</x:f>
      </x:c>
      <x:c r="O71" s="65" t="str">
        <x:f>IF(A71="","",IF(OR(COUNTIF($A$11:$A$120,A71)&gt;1,B71="",C71="",COUNTIF('OBJETIVOS'!$A$11:$A$100,C71)=0,D71="",COUNTIF('INICIATIVAS'!$A$11:$A$120,D71)=0,E71="",F71&lt;0,G71&lt;0,H71&lt;0,J71&lt;0,K71&lt;0),"ERROR","CORRECTO"))</x:f>
      </x:c>
      <x:c r="P71" s="4"/>
      <x:c r="Q71" s="4"/>
      <x:c r="R71" s="4"/>
      <x:c r="S71" s="4"/>
      <x:c r="T71" s="4"/>
      <x:c r="U71" s="4"/>
      <x:c r="V71" s="4"/>
    </x:row>
    <x:row r="72">
      <x:c r="A72" s="29"/>
      <x:c r="B72" s="29"/>
      <x:c r="C72" s="29"/>
      <x:c r="D72" s="29"/>
      <x:c r="E72" s="29"/>
      <x:c r="F72" s="79"/>
      <x:c r="G72" s="79"/>
      <x:c r="H72" s="79"/>
      <x:c r="I72" s="99" t="str">
        <x:f>IF(A72="","",F72-H72)</x:f>
      </x:c>
      <x:c r="J72" s="82"/>
      <x:c r="K72" s="82"/>
      <x:c r="L72" s="102" t="str">
        <x:f>IF(A72="","",J72-K72)</x:f>
      </x:c>
      <x:c r="M72" s="65" t="str">
        <x:f>IF(A72="","",IF(F72=0,"Falta",IF(H72&gt;F72,"Desviada",IF(H72/F72&gt;='CONFIGURACIÓN'!$D$16,"En riesgo","Al día"))))</x:f>
      </x:c>
      <x:c r="N72" s="65" t="str">
        <x:f>IF(A72="","",IF(J72=0,"Falta",IF(K72&gt;J72,"Desviada",IF(K72/J72&gt;='CONFIGURACIÓN'!$D$17,"En riesgo","Al día"))))</x:f>
      </x:c>
      <x:c r="O72" s="65" t="str">
        <x:f>IF(A72="","",IF(OR(COUNTIF($A$11:$A$120,A72)&gt;1,B72="",C72="",COUNTIF('OBJETIVOS'!$A$11:$A$100,C72)=0,D72="",COUNTIF('INICIATIVAS'!$A$11:$A$120,D72)=0,E72="",F72&lt;0,G72&lt;0,H72&lt;0,J72&lt;0,K72&lt;0),"ERROR","CORRECTO"))</x:f>
      </x:c>
      <x:c r="P72" s="4"/>
      <x:c r="Q72" s="4"/>
      <x:c r="R72" s="4"/>
      <x:c r="S72" s="4"/>
      <x:c r="T72" s="4"/>
      <x:c r="U72" s="4"/>
      <x:c r="V72" s="4"/>
    </x:row>
    <x:row r="73">
      <x:c r="A73" s="29"/>
      <x:c r="B73" s="29"/>
      <x:c r="C73" s="29"/>
      <x:c r="D73" s="29"/>
      <x:c r="E73" s="29"/>
      <x:c r="F73" s="79"/>
      <x:c r="G73" s="79"/>
      <x:c r="H73" s="79"/>
      <x:c r="I73" s="99" t="str">
        <x:f>IF(A73="","",F73-H73)</x:f>
      </x:c>
      <x:c r="J73" s="82"/>
      <x:c r="K73" s="82"/>
      <x:c r="L73" s="102" t="str">
        <x:f>IF(A73="","",J73-K73)</x:f>
      </x:c>
      <x:c r="M73" s="65" t="str">
        <x:f>IF(A73="","",IF(F73=0,"Falta",IF(H73&gt;F73,"Desviada",IF(H73/F73&gt;='CONFIGURACIÓN'!$D$16,"En riesgo","Al día"))))</x:f>
      </x:c>
      <x:c r="N73" s="65" t="str">
        <x:f>IF(A73="","",IF(J73=0,"Falta",IF(K73&gt;J73,"Desviada",IF(K73/J73&gt;='CONFIGURACIÓN'!$D$17,"En riesgo","Al día"))))</x:f>
      </x:c>
      <x:c r="O73" s="65" t="str">
        <x:f>IF(A73="","",IF(OR(COUNTIF($A$11:$A$120,A73)&gt;1,B73="",C73="",COUNTIF('OBJETIVOS'!$A$11:$A$100,C73)=0,D73="",COUNTIF('INICIATIVAS'!$A$11:$A$120,D73)=0,E73="",F73&lt;0,G73&lt;0,H73&lt;0,J73&lt;0,K73&lt;0),"ERROR","CORRECTO"))</x:f>
      </x:c>
      <x:c r="P73" s="4"/>
      <x:c r="Q73" s="4"/>
      <x:c r="R73" s="4"/>
      <x:c r="S73" s="4"/>
      <x:c r="T73" s="4"/>
      <x:c r="U73" s="4"/>
      <x:c r="V73" s="4"/>
    </x:row>
    <x:row r="74">
      <x:c r="A74" s="29"/>
      <x:c r="B74" s="29"/>
      <x:c r="C74" s="29"/>
      <x:c r="D74" s="29"/>
      <x:c r="E74" s="29"/>
      <x:c r="F74" s="79"/>
      <x:c r="G74" s="79"/>
      <x:c r="H74" s="79"/>
      <x:c r="I74" s="99" t="str">
        <x:f>IF(A74="","",F74-H74)</x:f>
      </x:c>
      <x:c r="J74" s="82"/>
      <x:c r="K74" s="82"/>
      <x:c r="L74" s="102" t="str">
        <x:f>IF(A74="","",J74-K74)</x:f>
      </x:c>
      <x:c r="M74" s="65" t="str">
        <x:f>IF(A74="","",IF(F74=0,"Falta",IF(H74&gt;F74,"Desviada",IF(H74/F74&gt;='CONFIGURACIÓN'!$D$16,"En riesgo","Al día"))))</x:f>
      </x:c>
      <x:c r="N74" s="65" t="str">
        <x:f>IF(A74="","",IF(J74=0,"Falta",IF(K74&gt;J74,"Desviada",IF(K74/J74&gt;='CONFIGURACIÓN'!$D$17,"En riesgo","Al día"))))</x:f>
      </x:c>
      <x:c r="O74" s="65" t="str">
        <x:f>IF(A74="","",IF(OR(COUNTIF($A$11:$A$120,A74)&gt;1,B74="",C74="",COUNTIF('OBJETIVOS'!$A$11:$A$100,C74)=0,D74="",COUNTIF('INICIATIVAS'!$A$11:$A$120,D74)=0,E74="",F74&lt;0,G74&lt;0,H74&lt;0,J74&lt;0,K74&lt;0),"ERROR","CORRECTO"))</x:f>
      </x:c>
      <x:c r="P74" s="4"/>
      <x:c r="Q74" s="4"/>
      <x:c r="R74" s="4"/>
      <x:c r="S74" s="4"/>
      <x:c r="T74" s="4"/>
      <x:c r="U74" s="4"/>
      <x:c r="V74" s="4"/>
    </x:row>
    <x:row r="75">
      <x:c r="A75" s="29"/>
      <x:c r="B75" s="29"/>
      <x:c r="C75" s="29"/>
      <x:c r="D75" s="29"/>
      <x:c r="E75" s="29"/>
      <x:c r="F75" s="79"/>
      <x:c r="G75" s="79"/>
      <x:c r="H75" s="79"/>
      <x:c r="I75" s="99" t="str">
        <x:f>IF(A75="","",F75-H75)</x:f>
      </x:c>
      <x:c r="J75" s="82"/>
      <x:c r="K75" s="82"/>
      <x:c r="L75" s="102" t="str">
        <x:f>IF(A75="","",J75-K75)</x:f>
      </x:c>
      <x:c r="M75" s="65" t="str">
        <x:f>IF(A75="","",IF(F75=0,"Falta",IF(H75&gt;F75,"Desviada",IF(H75/F75&gt;='CONFIGURACIÓN'!$D$16,"En riesgo","Al día"))))</x:f>
      </x:c>
      <x:c r="N75" s="65" t="str">
        <x:f>IF(A75="","",IF(J75=0,"Falta",IF(K75&gt;J75,"Desviada",IF(K75/J75&gt;='CONFIGURACIÓN'!$D$17,"En riesgo","Al día"))))</x:f>
      </x:c>
      <x:c r="O75" s="65" t="str">
        <x:f>IF(A75="","",IF(OR(COUNTIF($A$11:$A$120,A75)&gt;1,B75="",C75="",COUNTIF('OBJETIVOS'!$A$11:$A$100,C75)=0,D75="",COUNTIF('INICIATIVAS'!$A$11:$A$120,D75)=0,E75="",F75&lt;0,G75&lt;0,H75&lt;0,J75&lt;0,K75&lt;0),"ERROR","CORRECTO"))</x:f>
      </x:c>
      <x:c r="P75" s="4"/>
      <x:c r="Q75" s="4"/>
      <x:c r="R75" s="4"/>
      <x:c r="S75" s="4"/>
      <x:c r="T75" s="4"/>
      <x:c r="U75" s="4"/>
      <x:c r="V75" s="4"/>
    </x:row>
    <x:row r="76">
      <x:c r="A76" s="29"/>
      <x:c r="B76" s="29"/>
      <x:c r="C76" s="29"/>
      <x:c r="D76" s="29"/>
      <x:c r="E76" s="29"/>
      <x:c r="F76" s="79"/>
      <x:c r="G76" s="79"/>
      <x:c r="H76" s="79"/>
      <x:c r="I76" s="99" t="str">
        <x:f>IF(A76="","",F76-H76)</x:f>
      </x:c>
      <x:c r="J76" s="82"/>
      <x:c r="K76" s="82"/>
      <x:c r="L76" s="102" t="str">
        <x:f>IF(A76="","",J76-K76)</x:f>
      </x:c>
      <x:c r="M76" s="65" t="str">
        <x:f>IF(A76="","",IF(F76=0,"Falta",IF(H76&gt;F76,"Desviada",IF(H76/F76&gt;='CONFIGURACIÓN'!$D$16,"En riesgo","Al día"))))</x:f>
      </x:c>
      <x:c r="N76" s="65" t="str">
        <x:f>IF(A76="","",IF(J76=0,"Falta",IF(K76&gt;J76,"Desviada",IF(K76/J76&gt;='CONFIGURACIÓN'!$D$17,"En riesgo","Al día"))))</x:f>
      </x:c>
      <x:c r="O76" s="65" t="str">
        <x:f>IF(A76="","",IF(OR(COUNTIF($A$11:$A$120,A76)&gt;1,B76="",C76="",COUNTIF('OBJETIVOS'!$A$11:$A$100,C76)=0,D76="",COUNTIF('INICIATIVAS'!$A$11:$A$120,D76)=0,E76="",F76&lt;0,G76&lt;0,H76&lt;0,J76&lt;0,K76&lt;0),"ERROR","CORRECTO"))</x:f>
      </x:c>
      <x:c r="P76" s="4"/>
      <x:c r="Q76" s="4"/>
      <x:c r="R76" s="4"/>
      <x:c r="S76" s="4"/>
      <x:c r="T76" s="4"/>
      <x:c r="U76" s="4"/>
      <x:c r="V76" s="4"/>
    </x:row>
    <x:row r="77">
      <x:c r="A77" s="29"/>
      <x:c r="B77" s="29"/>
      <x:c r="C77" s="29"/>
      <x:c r="D77" s="29"/>
      <x:c r="E77" s="29"/>
      <x:c r="F77" s="79"/>
      <x:c r="G77" s="79"/>
      <x:c r="H77" s="79"/>
      <x:c r="I77" s="99" t="str">
        <x:f>IF(A77="","",F77-H77)</x:f>
      </x:c>
      <x:c r="J77" s="82"/>
      <x:c r="K77" s="82"/>
      <x:c r="L77" s="102" t="str">
        <x:f>IF(A77="","",J77-K77)</x:f>
      </x:c>
      <x:c r="M77" s="65" t="str">
        <x:f>IF(A77="","",IF(F77=0,"Falta",IF(H77&gt;F77,"Desviada",IF(H77/F77&gt;='CONFIGURACIÓN'!$D$16,"En riesgo","Al día"))))</x:f>
      </x:c>
      <x:c r="N77" s="65" t="str">
        <x:f>IF(A77="","",IF(J77=0,"Falta",IF(K77&gt;J77,"Desviada",IF(K77/J77&gt;='CONFIGURACIÓN'!$D$17,"En riesgo","Al día"))))</x:f>
      </x:c>
      <x:c r="O77" s="65" t="str">
        <x:f>IF(A77="","",IF(OR(COUNTIF($A$11:$A$120,A77)&gt;1,B77="",C77="",COUNTIF('OBJETIVOS'!$A$11:$A$100,C77)=0,D77="",COUNTIF('INICIATIVAS'!$A$11:$A$120,D77)=0,E77="",F77&lt;0,G77&lt;0,H77&lt;0,J77&lt;0,K77&lt;0),"ERROR","CORRECTO"))</x:f>
      </x:c>
      <x:c r="P77" s="4"/>
      <x:c r="Q77" s="4"/>
      <x:c r="R77" s="4"/>
      <x:c r="S77" s="4"/>
      <x:c r="T77" s="4"/>
      <x:c r="U77" s="4"/>
      <x:c r="V77" s="4"/>
    </x:row>
    <x:row r="78">
      <x:c r="A78" s="29"/>
      <x:c r="B78" s="29"/>
      <x:c r="C78" s="29"/>
      <x:c r="D78" s="29"/>
      <x:c r="E78" s="29"/>
      <x:c r="F78" s="79"/>
      <x:c r="G78" s="79"/>
      <x:c r="H78" s="79"/>
      <x:c r="I78" s="99" t="str">
        <x:f>IF(A78="","",F78-H78)</x:f>
      </x:c>
      <x:c r="J78" s="82"/>
      <x:c r="K78" s="82"/>
      <x:c r="L78" s="102" t="str">
        <x:f>IF(A78="","",J78-K78)</x:f>
      </x:c>
      <x:c r="M78" s="65" t="str">
        <x:f>IF(A78="","",IF(F78=0,"Falta",IF(H78&gt;F78,"Desviada",IF(H78/F78&gt;='CONFIGURACIÓN'!$D$16,"En riesgo","Al día"))))</x:f>
      </x:c>
      <x:c r="N78" s="65" t="str">
        <x:f>IF(A78="","",IF(J78=0,"Falta",IF(K78&gt;J78,"Desviada",IF(K78/J78&gt;='CONFIGURACIÓN'!$D$17,"En riesgo","Al día"))))</x:f>
      </x:c>
      <x:c r="O78" s="65" t="str">
        <x:f>IF(A78="","",IF(OR(COUNTIF($A$11:$A$120,A78)&gt;1,B78="",C78="",COUNTIF('OBJETIVOS'!$A$11:$A$100,C78)=0,D78="",COUNTIF('INICIATIVAS'!$A$11:$A$120,D78)=0,E78="",F78&lt;0,G78&lt;0,H78&lt;0,J78&lt;0,K78&lt;0),"ERROR","CORRECTO"))</x:f>
      </x:c>
      <x:c r="P78" s="4"/>
      <x:c r="Q78" s="4"/>
      <x:c r="R78" s="4"/>
      <x:c r="S78" s="4"/>
      <x:c r="T78" s="4"/>
      <x:c r="U78" s="4"/>
      <x:c r="V78" s="4"/>
    </x:row>
    <x:row r="79">
      <x:c r="A79" s="29"/>
      <x:c r="B79" s="29"/>
      <x:c r="C79" s="29"/>
      <x:c r="D79" s="29"/>
      <x:c r="E79" s="29"/>
      <x:c r="F79" s="79"/>
      <x:c r="G79" s="79"/>
      <x:c r="H79" s="79"/>
      <x:c r="I79" s="99" t="str">
        <x:f>IF(A79="","",F79-H79)</x:f>
      </x:c>
      <x:c r="J79" s="82"/>
      <x:c r="K79" s="82"/>
      <x:c r="L79" s="102" t="str">
        <x:f>IF(A79="","",J79-K79)</x:f>
      </x:c>
      <x:c r="M79" s="65" t="str">
        <x:f>IF(A79="","",IF(F79=0,"Falta",IF(H79&gt;F79,"Desviada",IF(H79/F79&gt;='CONFIGURACIÓN'!$D$16,"En riesgo","Al día"))))</x:f>
      </x:c>
      <x:c r="N79" s="65" t="str">
        <x:f>IF(A79="","",IF(J79=0,"Falta",IF(K79&gt;J79,"Desviada",IF(K79/J79&gt;='CONFIGURACIÓN'!$D$17,"En riesgo","Al día"))))</x:f>
      </x:c>
      <x:c r="O79" s="65" t="str">
        <x:f>IF(A79="","",IF(OR(COUNTIF($A$11:$A$120,A79)&gt;1,B79="",C79="",COUNTIF('OBJETIVOS'!$A$11:$A$100,C79)=0,D79="",COUNTIF('INICIATIVAS'!$A$11:$A$120,D79)=0,E79="",F79&lt;0,G79&lt;0,H79&lt;0,J79&lt;0,K79&lt;0),"ERROR","CORRECTO"))</x:f>
      </x:c>
      <x:c r="P79" s="4"/>
      <x:c r="Q79" s="4"/>
      <x:c r="R79" s="4"/>
      <x:c r="S79" s="4"/>
      <x:c r="T79" s="4"/>
      <x:c r="U79" s="4"/>
      <x:c r="V79" s="4"/>
    </x:row>
    <x:row r="80">
      <x:c r="A80" s="29"/>
      <x:c r="B80" s="29"/>
      <x:c r="C80" s="29"/>
      <x:c r="D80" s="29"/>
      <x:c r="E80" s="29"/>
      <x:c r="F80" s="79"/>
      <x:c r="G80" s="79"/>
      <x:c r="H80" s="79"/>
      <x:c r="I80" s="99" t="str">
        <x:f>IF(A80="","",F80-H80)</x:f>
      </x:c>
      <x:c r="J80" s="82"/>
      <x:c r="K80" s="82"/>
      <x:c r="L80" s="102" t="str">
        <x:f>IF(A80="","",J80-K80)</x:f>
      </x:c>
      <x:c r="M80" s="65" t="str">
        <x:f>IF(A80="","",IF(F80=0,"Falta",IF(H80&gt;F80,"Desviada",IF(H80/F80&gt;='CONFIGURACIÓN'!$D$16,"En riesgo","Al día"))))</x:f>
      </x:c>
      <x:c r="N80" s="65" t="str">
        <x:f>IF(A80="","",IF(J80=0,"Falta",IF(K80&gt;J80,"Desviada",IF(K80/J80&gt;='CONFIGURACIÓN'!$D$17,"En riesgo","Al día"))))</x:f>
      </x:c>
      <x:c r="O80" s="65" t="str">
        <x:f>IF(A80="","",IF(OR(COUNTIF($A$11:$A$120,A80)&gt;1,B80="",C80="",COUNTIF('OBJETIVOS'!$A$11:$A$100,C80)=0,D80="",COUNTIF('INICIATIVAS'!$A$11:$A$120,D80)=0,E80="",F80&lt;0,G80&lt;0,H80&lt;0,J80&lt;0,K80&lt;0),"ERROR","CORRECTO"))</x:f>
      </x:c>
      <x:c r="P80" s="4"/>
      <x:c r="Q80" s="4"/>
      <x:c r="R80" s="4"/>
      <x:c r="S80" s="4"/>
      <x:c r="T80" s="4"/>
      <x:c r="U80" s="4"/>
      <x:c r="V80" s="4"/>
    </x:row>
    <x:row r="81">
      <x:c r="A81" s="29"/>
      <x:c r="B81" s="29"/>
      <x:c r="C81" s="29"/>
      <x:c r="D81" s="29"/>
      <x:c r="E81" s="29"/>
      <x:c r="F81" s="79"/>
      <x:c r="G81" s="79"/>
      <x:c r="H81" s="79"/>
      <x:c r="I81" s="99" t="str">
        <x:f>IF(A81="","",F81-H81)</x:f>
      </x:c>
      <x:c r="J81" s="82"/>
      <x:c r="K81" s="82"/>
      <x:c r="L81" s="102" t="str">
        <x:f>IF(A81="","",J81-K81)</x:f>
      </x:c>
      <x:c r="M81" s="65" t="str">
        <x:f>IF(A81="","",IF(F81=0,"Falta",IF(H81&gt;F81,"Desviada",IF(H81/F81&gt;='CONFIGURACIÓN'!$D$16,"En riesgo","Al día"))))</x:f>
      </x:c>
      <x:c r="N81" s="65" t="str">
        <x:f>IF(A81="","",IF(J81=0,"Falta",IF(K81&gt;J81,"Desviada",IF(K81/J81&gt;='CONFIGURACIÓN'!$D$17,"En riesgo","Al día"))))</x:f>
      </x:c>
      <x:c r="O81" s="65" t="str">
        <x:f>IF(A81="","",IF(OR(COUNTIF($A$11:$A$120,A81)&gt;1,B81="",C81="",COUNTIF('OBJETIVOS'!$A$11:$A$100,C81)=0,D81="",COUNTIF('INICIATIVAS'!$A$11:$A$120,D81)=0,E81="",F81&lt;0,G81&lt;0,H81&lt;0,J81&lt;0,K81&lt;0),"ERROR","CORRECTO"))</x:f>
      </x:c>
      <x:c r="P81" s="4"/>
      <x:c r="Q81" s="4"/>
      <x:c r="R81" s="4"/>
      <x:c r="S81" s="4"/>
      <x:c r="T81" s="4"/>
      <x:c r="U81" s="4"/>
      <x:c r="V81" s="4"/>
    </x:row>
    <x:row r="82">
      <x:c r="A82" s="29"/>
      <x:c r="B82" s="29"/>
      <x:c r="C82" s="29"/>
      <x:c r="D82" s="29"/>
      <x:c r="E82" s="29"/>
      <x:c r="F82" s="79"/>
      <x:c r="G82" s="79"/>
      <x:c r="H82" s="79"/>
      <x:c r="I82" s="99" t="str">
        <x:f>IF(A82="","",F82-H82)</x:f>
      </x:c>
      <x:c r="J82" s="82"/>
      <x:c r="K82" s="82"/>
      <x:c r="L82" s="102" t="str">
        <x:f>IF(A82="","",J82-K82)</x:f>
      </x:c>
      <x:c r="M82" s="65" t="str">
        <x:f>IF(A82="","",IF(F82=0,"Falta",IF(H82&gt;F82,"Desviada",IF(H82/F82&gt;='CONFIGURACIÓN'!$D$16,"En riesgo","Al día"))))</x:f>
      </x:c>
      <x:c r="N82" s="65" t="str">
        <x:f>IF(A82="","",IF(J82=0,"Falta",IF(K82&gt;J82,"Desviada",IF(K82/J82&gt;='CONFIGURACIÓN'!$D$17,"En riesgo","Al día"))))</x:f>
      </x:c>
      <x:c r="O82" s="65" t="str">
        <x:f>IF(A82="","",IF(OR(COUNTIF($A$11:$A$120,A82)&gt;1,B82="",C82="",COUNTIF('OBJETIVOS'!$A$11:$A$100,C82)=0,D82="",COUNTIF('INICIATIVAS'!$A$11:$A$120,D82)=0,E82="",F82&lt;0,G82&lt;0,H82&lt;0,J82&lt;0,K82&lt;0),"ERROR","CORRECTO"))</x:f>
      </x:c>
      <x:c r="P82" s="4"/>
      <x:c r="Q82" s="4"/>
      <x:c r="R82" s="4"/>
      <x:c r="S82" s="4"/>
      <x:c r="T82" s="4"/>
      <x:c r="U82" s="4"/>
      <x:c r="V82" s="4"/>
    </x:row>
    <x:row r="83">
      <x:c r="A83" s="29"/>
      <x:c r="B83" s="29"/>
      <x:c r="C83" s="29"/>
      <x:c r="D83" s="29"/>
      <x:c r="E83" s="29"/>
      <x:c r="F83" s="79"/>
      <x:c r="G83" s="79"/>
      <x:c r="H83" s="79"/>
      <x:c r="I83" s="99" t="str">
        <x:f>IF(A83="","",F83-H83)</x:f>
      </x:c>
      <x:c r="J83" s="82"/>
      <x:c r="K83" s="82"/>
      <x:c r="L83" s="102" t="str">
        <x:f>IF(A83="","",J83-K83)</x:f>
      </x:c>
      <x:c r="M83" s="65" t="str">
        <x:f>IF(A83="","",IF(F83=0,"Falta",IF(H83&gt;F83,"Desviada",IF(H83/F83&gt;='CONFIGURACIÓN'!$D$16,"En riesgo","Al día"))))</x:f>
      </x:c>
      <x:c r="N83" s="65" t="str">
        <x:f>IF(A83="","",IF(J83=0,"Falta",IF(K83&gt;J83,"Desviada",IF(K83/J83&gt;='CONFIGURACIÓN'!$D$17,"En riesgo","Al día"))))</x:f>
      </x:c>
      <x:c r="O83" s="65" t="str">
        <x:f>IF(A83="","",IF(OR(COUNTIF($A$11:$A$120,A83)&gt;1,B83="",C83="",COUNTIF('OBJETIVOS'!$A$11:$A$100,C83)=0,D83="",COUNTIF('INICIATIVAS'!$A$11:$A$120,D83)=0,E83="",F83&lt;0,G83&lt;0,H83&lt;0,J83&lt;0,K83&lt;0),"ERROR","CORRECTO"))</x:f>
      </x:c>
      <x:c r="P83" s="4"/>
      <x:c r="Q83" s="4"/>
      <x:c r="R83" s="4"/>
      <x:c r="S83" s="4"/>
      <x:c r="T83" s="4"/>
      <x:c r="U83" s="4"/>
      <x:c r="V83" s="4"/>
    </x:row>
    <x:row r="84">
      <x:c r="A84" s="29"/>
      <x:c r="B84" s="29"/>
      <x:c r="C84" s="29"/>
      <x:c r="D84" s="29"/>
      <x:c r="E84" s="29"/>
      <x:c r="F84" s="79"/>
      <x:c r="G84" s="79"/>
      <x:c r="H84" s="79"/>
      <x:c r="I84" s="99" t="str">
        <x:f>IF(A84="","",F84-H84)</x:f>
      </x:c>
      <x:c r="J84" s="82"/>
      <x:c r="K84" s="82"/>
      <x:c r="L84" s="102" t="str">
        <x:f>IF(A84="","",J84-K84)</x:f>
      </x:c>
      <x:c r="M84" s="65" t="str">
        <x:f>IF(A84="","",IF(F84=0,"Falta",IF(H84&gt;F84,"Desviada",IF(H84/F84&gt;='CONFIGURACIÓN'!$D$16,"En riesgo","Al día"))))</x:f>
      </x:c>
      <x:c r="N84" s="65" t="str">
        <x:f>IF(A84="","",IF(J84=0,"Falta",IF(K84&gt;J84,"Desviada",IF(K84/J84&gt;='CONFIGURACIÓN'!$D$17,"En riesgo","Al día"))))</x:f>
      </x:c>
      <x:c r="O84" s="65" t="str">
        <x:f>IF(A84="","",IF(OR(COUNTIF($A$11:$A$120,A84)&gt;1,B84="",C84="",COUNTIF('OBJETIVOS'!$A$11:$A$100,C84)=0,D84="",COUNTIF('INICIATIVAS'!$A$11:$A$120,D84)=0,E84="",F84&lt;0,G84&lt;0,H84&lt;0,J84&lt;0,K84&lt;0),"ERROR","CORRECTO"))</x:f>
      </x:c>
      <x:c r="P84" s="4"/>
      <x:c r="Q84" s="4"/>
      <x:c r="R84" s="4"/>
      <x:c r="S84" s="4"/>
      <x:c r="T84" s="4"/>
      <x:c r="U84" s="4"/>
      <x:c r="V84" s="4"/>
    </x:row>
    <x:row r="85">
      <x:c r="A85" s="29"/>
      <x:c r="B85" s="29"/>
      <x:c r="C85" s="29"/>
      <x:c r="D85" s="29"/>
      <x:c r="E85" s="29"/>
      <x:c r="F85" s="79"/>
      <x:c r="G85" s="79"/>
      <x:c r="H85" s="79"/>
      <x:c r="I85" s="99" t="str">
        <x:f>IF(A85="","",F85-H85)</x:f>
      </x:c>
      <x:c r="J85" s="82"/>
      <x:c r="K85" s="82"/>
      <x:c r="L85" s="102" t="str">
        <x:f>IF(A85="","",J85-K85)</x:f>
      </x:c>
      <x:c r="M85" s="65" t="str">
        <x:f>IF(A85="","",IF(F85=0,"Falta",IF(H85&gt;F85,"Desviada",IF(H85/F85&gt;='CONFIGURACIÓN'!$D$16,"En riesgo","Al día"))))</x:f>
      </x:c>
      <x:c r="N85" s="65" t="str">
        <x:f>IF(A85="","",IF(J85=0,"Falta",IF(K85&gt;J85,"Desviada",IF(K85/J85&gt;='CONFIGURACIÓN'!$D$17,"En riesgo","Al día"))))</x:f>
      </x:c>
      <x:c r="O85" s="65" t="str">
        <x:f>IF(A85="","",IF(OR(COUNTIF($A$11:$A$120,A85)&gt;1,B85="",C85="",COUNTIF('OBJETIVOS'!$A$11:$A$100,C85)=0,D85="",COUNTIF('INICIATIVAS'!$A$11:$A$120,D85)=0,E85="",F85&lt;0,G85&lt;0,H85&lt;0,J85&lt;0,K85&lt;0),"ERROR","CORRECTO"))</x:f>
      </x:c>
      <x:c r="P85" s="4"/>
      <x:c r="Q85" s="4"/>
      <x:c r="R85" s="4"/>
      <x:c r="S85" s="4"/>
      <x:c r="T85" s="4"/>
      <x:c r="U85" s="4"/>
      <x:c r="V85" s="4"/>
    </x:row>
    <x:row r="86">
      <x:c r="A86" s="29"/>
      <x:c r="B86" s="29"/>
      <x:c r="C86" s="29"/>
      <x:c r="D86" s="29"/>
      <x:c r="E86" s="29"/>
      <x:c r="F86" s="79"/>
      <x:c r="G86" s="79"/>
      <x:c r="H86" s="79"/>
      <x:c r="I86" s="99" t="str">
        <x:f>IF(A86="","",F86-H86)</x:f>
      </x:c>
      <x:c r="J86" s="82"/>
      <x:c r="K86" s="82"/>
      <x:c r="L86" s="102" t="str">
        <x:f>IF(A86="","",J86-K86)</x:f>
      </x:c>
      <x:c r="M86" s="65" t="str">
        <x:f>IF(A86="","",IF(F86=0,"Falta",IF(H86&gt;F86,"Desviada",IF(H86/F86&gt;='CONFIGURACIÓN'!$D$16,"En riesgo","Al día"))))</x:f>
      </x:c>
      <x:c r="N86" s="65" t="str">
        <x:f>IF(A86="","",IF(J86=0,"Falta",IF(K86&gt;J86,"Desviada",IF(K86/J86&gt;='CONFIGURACIÓN'!$D$17,"En riesgo","Al día"))))</x:f>
      </x:c>
      <x:c r="O86" s="65" t="str">
        <x:f>IF(A86="","",IF(OR(COUNTIF($A$11:$A$120,A86)&gt;1,B86="",C86="",COUNTIF('OBJETIVOS'!$A$11:$A$100,C86)=0,D86="",COUNTIF('INICIATIVAS'!$A$11:$A$120,D86)=0,E86="",F86&lt;0,G86&lt;0,H86&lt;0,J86&lt;0,K86&lt;0),"ERROR","CORRECTO"))</x:f>
      </x:c>
      <x:c r="P86" s="4"/>
      <x:c r="Q86" s="4"/>
      <x:c r="R86" s="4"/>
      <x:c r="S86" s="4"/>
      <x:c r="T86" s="4"/>
      <x:c r="U86" s="4"/>
      <x:c r="V86" s="4"/>
    </x:row>
    <x:row r="87">
      <x:c r="A87" s="29"/>
      <x:c r="B87" s="29"/>
      <x:c r="C87" s="29"/>
      <x:c r="D87" s="29"/>
      <x:c r="E87" s="29"/>
      <x:c r="F87" s="79"/>
      <x:c r="G87" s="79"/>
      <x:c r="H87" s="79"/>
      <x:c r="I87" s="99" t="str">
        <x:f>IF(A87="","",F87-H87)</x:f>
      </x:c>
      <x:c r="J87" s="82"/>
      <x:c r="K87" s="82"/>
      <x:c r="L87" s="102" t="str">
        <x:f>IF(A87="","",J87-K87)</x:f>
      </x:c>
      <x:c r="M87" s="65" t="str">
        <x:f>IF(A87="","",IF(F87=0,"Falta",IF(H87&gt;F87,"Desviada",IF(H87/F87&gt;='CONFIGURACIÓN'!$D$16,"En riesgo","Al día"))))</x:f>
      </x:c>
      <x:c r="N87" s="65" t="str">
        <x:f>IF(A87="","",IF(J87=0,"Falta",IF(K87&gt;J87,"Desviada",IF(K87/J87&gt;='CONFIGURACIÓN'!$D$17,"En riesgo","Al día"))))</x:f>
      </x:c>
      <x:c r="O87" s="65" t="str">
        <x:f>IF(A87="","",IF(OR(COUNTIF($A$11:$A$120,A87)&gt;1,B87="",C87="",COUNTIF('OBJETIVOS'!$A$11:$A$100,C87)=0,D87="",COUNTIF('INICIATIVAS'!$A$11:$A$120,D87)=0,E87="",F87&lt;0,G87&lt;0,H87&lt;0,J87&lt;0,K87&lt;0),"ERROR","CORRECTO"))</x:f>
      </x:c>
      <x:c r="P87" s="4"/>
      <x:c r="Q87" s="4"/>
      <x:c r="R87" s="4"/>
      <x:c r="S87" s="4"/>
      <x:c r="T87" s="4"/>
      <x:c r="U87" s="4"/>
      <x:c r="V87" s="4"/>
    </x:row>
    <x:row r="88">
      <x:c r="A88" s="29"/>
      <x:c r="B88" s="29"/>
      <x:c r="C88" s="29"/>
      <x:c r="D88" s="29"/>
      <x:c r="E88" s="29"/>
      <x:c r="F88" s="79"/>
      <x:c r="G88" s="79"/>
      <x:c r="H88" s="79"/>
      <x:c r="I88" s="99" t="str">
        <x:f>IF(A88="","",F88-H88)</x:f>
      </x:c>
      <x:c r="J88" s="82"/>
      <x:c r="K88" s="82"/>
      <x:c r="L88" s="102" t="str">
        <x:f>IF(A88="","",J88-K88)</x:f>
      </x:c>
      <x:c r="M88" s="65" t="str">
        <x:f>IF(A88="","",IF(F88=0,"Falta",IF(H88&gt;F88,"Desviada",IF(H88/F88&gt;='CONFIGURACIÓN'!$D$16,"En riesgo","Al día"))))</x:f>
      </x:c>
      <x:c r="N88" s="65" t="str">
        <x:f>IF(A88="","",IF(J88=0,"Falta",IF(K88&gt;J88,"Desviada",IF(K88/J88&gt;='CONFIGURACIÓN'!$D$17,"En riesgo","Al día"))))</x:f>
      </x:c>
      <x:c r="O88" s="65" t="str">
        <x:f>IF(A88="","",IF(OR(COUNTIF($A$11:$A$120,A88)&gt;1,B88="",C88="",COUNTIF('OBJETIVOS'!$A$11:$A$100,C88)=0,D88="",COUNTIF('INICIATIVAS'!$A$11:$A$120,D88)=0,E88="",F88&lt;0,G88&lt;0,H88&lt;0,J88&lt;0,K88&lt;0),"ERROR","CORRECTO"))</x:f>
      </x:c>
      <x:c r="P88" s="4"/>
      <x:c r="Q88" s="4"/>
      <x:c r="R88" s="4"/>
      <x:c r="S88" s="4"/>
      <x:c r="T88" s="4"/>
      <x:c r="U88" s="4"/>
      <x:c r="V88" s="4"/>
    </x:row>
    <x:row r="89">
      <x:c r="A89" s="29"/>
      <x:c r="B89" s="29"/>
      <x:c r="C89" s="29"/>
      <x:c r="D89" s="29"/>
      <x:c r="E89" s="29"/>
      <x:c r="F89" s="79"/>
      <x:c r="G89" s="79"/>
      <x:c r="H89" s="79"/>
      <x:c r="I89" s="99" t="str">
        <x:f>IF(A89="","",F89-H89)</x:f>
      </x:c>
      <x:c r="J89" s="82"/>
      <x:c r="K89" s="82"/>
      <x:c r="L89" s="102" t="str">
        <x:f>IF(A89="","",J89-K89)</x:f>
      </x:c>
      <x:c r="M89" s="65" t="str">
        <x:f>IF(A89="","",IF(F89=0,"Falta",IF(H89&gt;F89,"Desviada",IF(H89/F89&gt;='CONFIGURACIÓN'!$D$16,"En riesgo","Al día"))))</x:f>
      </x:c>
      <x:c r="N89" s="65" t="str">
        <x:f>IF(A89="","",IF(J89=0,"Falta",IF(K89&gt;J89,"Desviada",IF(K89/J89&gt;='CONFIGURACIÓN'!$D$17,"En riesgo","Al día"))))</x:f>
      </x:c>
      <x:c r="O89" s="65" t="str">
        <x:f>IF(A89="","",IF(OR(COUNTIF($A$11:$A$120,A89)&gt;1,B89="",C89="",COUNTIF('OBJETIVOS'!$A$11:$A$100,C89)=0,D89="",COUNTIF('INICIATIVAS'!$A$11:$A$120,D89)=0,E89="",F89&lt;0,G89&lt;0,H89&lt;0,J89&lt;0,K89&lt;0),"ERROR","CORRECTO"))</x:f>
      </x:c>
      <x:c r="P89" s="4"/>
      <x:c r="Q89" s="4"/>
      <x:c r="R89" s="4"/>
      <x:c r="S89" s="4"/>
      <x:c r="T89" s="4"/>
      <x:c r="U89" s="4"/>
      <x:c r="V89" s="4"/>
    </x:row>
    <x:row r="90">
      <x:c r="A90" s="29"/>
      <x:c r="B90" s="29"/>
      <x:c r="C90" s="29"/>
      <x:c r="D90" s="29"/>
      <x:c r="E90" s="29"/>
      <x:c r="F90" s="79"/>
      <x:c r="G90" s="79"/>
      <x:c r="H90" s="79"/>
      <x:c r="I90" s="99" t="str">
        <x:f>IF(A90="","",F90-H90)</x:f>
      </x:c>
      <x:c r="J90" s="82"/>
      <x:c r="K90" s="82"/>
      <x:c r="L90" s="102" t="str">
        <x:f>IF(A90="","",J90-K90)</x:f>
      </x:c>
      <x:c r="M90" s="65" t="str">
        <x:f>IF(A90="","",IF(F90=0,"Falta",IF(H90&gt;F90,"Desviada",IF(H90/F90&gt;='CONFIGURACIÓN'!$D$16,"En riesgo","Al día"))))</x:f>
      </x:c>
      <x:c r="N90" s="65" t="str">
        <x:f>IF(A90="","",IF(J90=0,"Falta",IF(K90&gt;J90,"Desviada",IF(K90/J90&gt;='CONFIGURACIÓN'!$D$17,"En riesgo","Al día"))))</x:f>
      </x:c>
      <x:c r="O90" s="65" t="str">
        <x:f>IF(A90="","",IF(OR(COUNTIF($A$11:$A$120,A90)&gt;1,B90="",C90="",COUNTIF('OBJETIVOS'!$A$11:$A$100,C90)=0,D90="",COUNTIF('INICIATIVAS'!$A$11:$A$120,D90)=0,E90="",F90&lt;0,G90&lt;0,H90&lt;0,J90&lt;0,K90&lt;0),"ERROR","CORRECTO"))</x:f>
      </x:c>
      <x:c r="P90" s="4"/>
      <x:c r="Q90" s="4"/>
      <x:c r="R90" s="4"/>
      <x:c r="S90" s="4"/>
      <x:c r="T90" s="4"/>
      <x:c r="U90" s="4"/>
      <x:c r="V90" s="4"/>
    </x:row>
    <x:row r="91">
      <x:c r="A91" s="29"/>
      <x:c r="B91" s="29"/>
      <x:c r="C91" s="29"/>
      <x:c r="D91" s="29"/>
      <x:c r="E91" s="29"/>
      <x:c r="F91" s="79"/>
      <x:c r="G91" s="79"/>
      <x:c r="H91" s="79"/>
      <x:c r="I91" s="99" t="str">
        <x:f>IF(A91="","",F91-H91)</x:f>
      </x:c>
      <x:c r="J91" s="82"/>
      <x:c r="K91" s="82"/>
      <x:c r="L91" s="102" t="str">
        <x:f>IF(A91="","",J91-K91)</x:f>
      </x:c>
      <x:c r="M91" s="65" t="str">
        <x:f>IF(A91="","",IF(F91=0,"Falta",IF(H91&gt;F91,"Desviada",IF(H91/F91&gt;='CONFIGURACIÓN'!$D$16,"En riesgo","Al día"))))</x:f>
      </x:c>
      <x:c r="N91" s="65" t="str">
        <x:f>IF(A91="","",IF(J91=0,"Falta",IF(K91&gt;J91,"Desviada",IF(K91/J91&gt;='CONFIGURACIÓN'!$D$17,"En riesgo","Al día"))))</x:f>
      </x:c>
      <x:c r="O91" s="65" t="str">
        <x:f>IF(A91="","",IF(OR(COUNTIF($A$11:$A$120,A91)&gt;1,B91="",C91="",COUNTIF('OBJETIVOS'!$A$11:$A$100,C91)=0,D91="",COUNTIF('INICIATIVAS'!$A$11:$A$120,D91)=0,E91="",F91&lt;0,G91&lt;0,H91&lt;0,J91&lt;0,K91&lt;0),"ERROR","CORRECTO"))</x:f>
      </x:c>
      <x:c r="P91" s="4"/>
      <x:c r="Q91" s="4"/>
      <x:c r="R91" s="4"/>
      <x:c r="S91" s="4"/>
      <x:c r="T91" s="4"/>
      <x:c r="U91" s="4"/>
      <x:c r="V91" s="4"/>
    </x:row>
    <x:row r="92">
      <x:c r="A92" s="29"/>
      <x:c r="B92" s="29"/>
      <x:c r="C92" s="29"/>
      <x:c r="D92" s="29"/>
      <x:c r="E92" s="29"/>
      <x:c r="F92" s="79"/>
      <x:c r="G92" s="79"/>
      <x:c r="H92" s="79"/>
      <x:c r="I92" s="99" t="str">
        <x:f>IF(A92="","",F92-H92)</x:f>
      </x:c>
      <x:c r="J92" s="82"/>
      <x:c r="K92" s="82"/>
      <x:c r="L92" s="102" t="str">
        <x:f>IF(A92="","",J92-K92)</x:f>
      </x:c>
      <x:c r="M92" s="65" t="str">
        <x:f>IF(A92="","",IF(F92=0,"Falta",IF(H92&gt;F92,"Desviada",IF(H92/F92&gt;='CONFIGURACIÓN'!$D$16,"En riesgo","Al día"))))</x:f>
      </x:c>
      <x:c r="N92" s="65" t="str">
        <x:f>IF(A92="","",IF(J92=0,"Falta",IF(K92&gt;J92,"Desviada",IF(K92/J92&gt;='CONFIGURACIÓN'!$D$17,"En riesgo","Al día"))))</x:f>
      </x:c>
      <x:c r="O92" s="65" t="str">
        <x:f>IF(A92="","",IF(OR(COUNTIF($A$11:$A$120,A92)&gt;1,B92="",C92="",COUNTIF('OBJETIVOS'!$A$11:$A$100,C92)=0,D92="",COUNTIF('INICIATIVAS'!$A$11:$A$120,D92)=0,E92="",F92&lt;0,G92&lt;0,H92&lt;0,J92&lt;0,K92&lt;0),"ERROR","CORRECTO"))</x:f>
      </x:c>
      <x:c r="P92" s="4"/>
      <x:c r="Q92" s="4"/>
      <x:c r="R92" s="4"/>
      <x:c r="S92" s="4"/>
      <x:c r="T92" s="4"/>
      <x:c r="U92" s="4"/>
      <x:c r="V92" s="4"/>
    </x:row>
    <x:row r="93">
      <x:c r="A93" s="29"/>
      <x:c r="B93" s="29"/>
      <x:c r="C93" s="29"/>
      <x:c r="D93" s="29"/>
      <x:c r="E93" s="29"/>
      <x:c r="F93" s="79"/>
      <x:c r="G93" s="79"/>
      <x:c r="H93" s="79"/>
      <x:c r="I93" s="99" t="str">
        <x:f>IF(A93="","",F93-H93)</x:f>
      </x:c>
      <x:c r="J93" s="82"/>
      <x:c r="K93" s="82"/>
      <x:c r="L93" s="102" t="str">
        <x:f>IF(A93="","",J93-K93)</x:f>
      </x:c>
      <x:c r="M93" s="65" t="str">
        <x:f>IF(A93="","",IF(F93=0,"Falta",IF(H93&gt;F93,"Desviada",IF(H93/F93&gt;='CONFIGURACIÓN'!$D$16,"En riesgo","Al día"))))</x:f>
      </x:c>
      <x:c r="N93" s="65" t="str">
        <x:f>IF(A93="","",IF(J93=0,"Falta",IF(K93&gt;J93,"Desviada",IF(K93/J93&gt;='CONFIGURACIÓN'!$D$17,"En riesgo","Al día"))))</x:f>
      </x:c>
      <x:c r="O93" s="65" t="str">
        <x:f>IF(A93="","",IF(OR(COUNTIF($A$11:$A$120,A93)&gt;1,B93="",C93="",COUNTIF('OBJETIVOS'!$A$11:$A$100,C93)=0,D93="",COUNTIF('INICIATIVAS'!$A$11:$A$120,D93)=0,E93="",F93&lt;0,G93&lt;0,H93&lt;0,J93&lt;0,K93&lt;0),"ERROR","CORRECTO"))</x:f>
      </x:c>
      <x:c r="P93" s="4"/>
      <x:c r="Q93" s="4"/>
      <x:c r="R93" s="4"/>
      <x:c r="S93" s="4"/>
      <x:c r="T93" s="4"/>
      <x:c r="U93" s="4"/>
      <x:c r="V93" s="4"/>
    </x:row>
    <x:row r="94">
      <x:c r="A94" s="29"/>
      <x:c r="B94" s="29"/>
      <x:c r="C94" s="29"/>
      <x:c r="D94" s="29"/>
      <x:c r="E94" s="29"/>
      <x:c r="F94" s="79"/>
      <x:c r="G94" s="79"/>
      <x:c r="H94" s="79"/>
      <x:c r="I94" s="99" t="str">
        <x:f>IF(A94="","",F94-H94)</x:f>
      </x:c>
      <x:c r="J94" s="82"/>
      <x:c r="K94" s="82"/>
      <x:c r="L94" s="102" t="str">
        <x:f>IF(A94="","",J94-K94)</x:f>
      </x:c>
      <x:c r="M94" s="65" t="str">
        <x:f>IF(A94="","",IF(F94=0,"Falta",IF(H94&gt;F94,"Desviada",IF(H94/F94&gt;='CONFIGURACIÓN'!$D$16,"En riesgo","Al día"))))</x:f>
      </x:c>
      <x:c r="N94" s="65" t="str">
        <x:f>IF(A94="","",IF(J94=0,"Falta",IF(K94&gt;J94,"Desviada",IF(K94/J94&gt;='CONFIGURACIÓN'!$D$17,"En riesgo","Al día"))))</x:f>
      </x:c>
      <x:c r="O94" s="65" t="str">
        <x:f>IF(A94="","",IF(OR(COUNTIF($A$11:$A$120,A94)&gt;1,B94="",C94="",COUNTIF('OBJETIVOS'!$A$11:$A$100,C94)=0,D94="",COUNTIF('INICIATIVAS'!$A$11:$A$120,D94)=0,E94="",F94&lt;0,G94&lt;0,H94&lt;0,J94&lt;0,K94&lt;0),"ERROR","CORRECTO"))</x:f>
      </x:c>
      <x:c r="P94" s="4"/>
      <x:c r="Q94" s="4"/>
      <x:c r="R94" s="4"/>
      <x:c r="S94" s="4"/>
      <x:c r="T94" s="4"/>
      <x:c r="U94" s="4"/>
      <x:c r="V94" s="4"/>
    </x:row>
    <x:row r="95">
      <x:c r="A95" s="29"/>
      <x:c r="B95" s="29"/>
      <x:c r="C95" s="29"/>
      <x:c r="D95" s="29"/>
      <x:c r="E95" s="29"/>
      <x:c r="F95" s="79"/>
      <x:c r="G95" s="79"/>
      <x:c r="H95" s="79"/>
      <x:c r="I95" s="99" t="str">
        <x:f>IF(A95="","",F95-H95)</x:f>
      </x:c>
      <x:c r="J95" s="82"/>
      <x:c r="K95" s="82"/>
      <x:c r="L95" s="102" t="str">
        <x:f>IF(A95="","",J95-K95)</x:f>
      </x:c>
      <x:c r="M95" s="65" t="str">
        <x:f>IF(A95="","",IF(F95=0,"Falta",IF(H95&gt;F95,"Desviada",IF(H95/F95&gt;='CONFIGURACIÓN'!$D$16,"En riesgo","Al día"))))</x:f>
      </x:c>
      <x:c r="N95" s="65" t="str">
        <x:f>IF(A95="","",IF(J95=0,"Falta",IF(K95&gt;J95,"Desviada",IF(K95/J95&gt;='CONFIGURACIÓN'!$D$17,"En riesgo","Al día"))))</x:f>
      </x:c>
      <x:c r="O95" s="65" t="str">
        <x:f>IF(A95="","",IF(OR(COUNTIF($A$11:$A$120,A95)&gt;1,B95="",C95="",COUNTIF('OBJETIVOS'!$A$11:$A$100,C95)=0,D95="",COUNTIF('INICIATIVAS'!$A$11:$A$120,D95)=0,E95="",F95&lt;0,G95&lt;0,H95&lt;0,J95&lt;0,K95&lt;0),"ERROR","CORRECTO"))</x:f>
      </x:c>
      <x:c r="P95" s="4"/>
      <x:c r="Q95" s="4"/>
      <x:c r="R95" s="4"/>
      <x:c r="S95" s="4"/>
      <x:c r="T95" s="4"/>
      <x:c r="U95" s="4"/>
      <x:c r="V95" s="4"/>
    </x:row>
    <x:row r="96">
      <x:c r="A96" s="29"/>
      <x:c r="B96" s="29"/>
      <x:c r="C96" s="29"/>
      <x:c r="D96" s="29"/>
      <x:c r="E96" s="29"/>
      <x:c r="F96" s="79"/>
      <x:c r="G96" s="79"/>
      <x:c r="H96" s="79"/>
      <x:c r="I96" s="99" t="str">
        <x:f>IF(A96="","",F96-H96)</x:f>
      </x:c>
      <x:c r="J96" s="82"/>
      <x:c r="K96" s="82"/>
      <x:c r="L96" s="102" t="str">
        <x:f>IF(A96="","",J96-K96)</x:f>
      </x:c>
      <x:c r="M96" s="65" t="str">
        <x:f>IF(A96="","",IF(F96=0,"Falta",IF(H96&gt;F96,"Desviada",IF(H96/F96&gt;='CONFIGURACIÓN'!$D$16,"En riesgo","Al día"))))</x:f>
      </x:c>
      <x:c r="N96" s="65" t="str">
        <x:f>IF(A96="","",IF(J96=0,"Falta",IF(K96&gt;J96,"Desviada",IF(K96/J96&gt;='CONFIGURACIÓN'!$D$17,"En riesgo","Al día"))))</x:f>
      </x:c>
      <x:c r="O96" s="65" t="str">
        <x:f>IF(A96="","",IF(OR(COUNTIF($A$11:$A$120,A96)&gt;1,B96="",C96="",COUNTIF('OBJETIVOS'!$A$11:$A$100,C96)=0,D96="",COUNTIF('INICIATIVAS'!$A$11:$A$120,D96)=0,E96="",F96&lt;0,G96&lt;0,H96&lt;0,J96&lt;0,K96&lt;0),"ERROR","CORRECTO"))</x:f>
      </x:c>
      <x:c r="P96" s="4"/>
      <x:c r="Q96" s="4"/>
      <x:c r="R96" s="4"/>
      <x:c r="S96" s="4"/>
      <x:c r="T96" s="4"/>
      <x:c r="U96" s="4"/>
      <x:c r="V96" s="4"/>
    </x:row>
    <x:row r="97">
      <x:c r="A97" s="29"/>
      <x:c r="B97" s="29"/>
      <x:c r="C97" s="29"/>
      <x:c r="D97" s="29"/>
      <x:c r="E97" s="29"/>
      <x:c r="F97" s="79"/>
      <x:c r="G97" s="79"/>
      <x:c r="H97" s="79"/>
      <x:c r="I97" s="99" t="str">
        <x:f>IF(A97="","",F97-H97)</x:f>
      </x:c>
      <x:c r="J97" s="82"/>
      <x:c r="K97" s="82"/>
      <x:c r="L97" s="102" t="str">
        <x:f>IF(A97="","",J97-K97)</x:f>
      </x:c>
      <x:c r="M97" s="65" t="str">
        <x:f>IF(A97="","",IF(F97=0,"Falta",IF(H97&gt;F97,"Desviada",IF(H97/F97&gt;='CONFIGURACIÓN'!$D$16,"En riesgo","Al día"))))</x:f>
      </x:c>
      <x:c r="N97" s="65" t="str">
        <x:f>IF(A97="","",IF(J97=0,"Falta",IF(K97&gt;J97,"Desviada",IF(K97/J97&gt;='CONFIGURACIÓN'!$D$17,"En riesgo","Al día"))))</x:f>
      </x:c>
      <x:c r="O97" s="65" t="str">
        <x:f>IF(A97="","",IF(OR(COUNTIF($A$11:$A$120,A97)&gt;1,B97="",C97="",COUNTIF('OBJETIVOS'!$A$11:$A$100,C97)=0,D97="",COUNTIF('INICIATIVAS'!$A$11:$A$120,D97)=0,E97="",F97&lt;0,G97&lt;0,H97&lt;0,J97&lt;0,K97&lt;0),"ERROR","CORRECTO"))</x:f>
      </x:c>
      <x:c r="P97" s="4"/>
      <x:c r="Q97" s="4"/>
      <x:c r="R97" s="4"/>
      <x:c r="S97" s="4"/>
      <x:c r="T97" s="4"/>
      <x:c r="U97" s="4"/>
      <x:c r="V97" s="4"/>
    </x:row>
    <x:row r="98">
      <x:c r="A98" s="29"/>
      <x:c r="B98" s="29"/>
      <x:c r="C98" s="29"/>
      <x:c r="D98" s="29"/>
      <x:c r="E98" s="29"/>
      <x:c r="F98" s="79"/>
      <x:c r="G98" s="79"/>
      <x:c r="H98" s="79"/>
      <x:c r="I98" s="99" t="str">
        <x:f>IF(A98="","",F98-H98)</x:f>
      </x:c>
      <x:c r="J98" s="82"/>
      <x:c r="K98" s="82"/>
      <x:c r="L98" s="102" t="str">
        <x:f>IF(A98="","",J98-K98)</x:f>
      </x:c>
      <x:c r="M98" s="65" t="str">
        <x:f>IF(A98="","",IF(F98=0,"Falta",IF(H98&gt;F98,"Desviada",IF(H98/F98&gt;='CONFIGURACIÓN'!$D$16,"En riesgo","Al día"))))</x:f>
      </x:c>
      <x:c r="N98" s="65" t="str">
        <x:f>IF(A98="","",IF(J98=0,"Falta",IF(K98&gt;J98,"Desviada",IF(K98/J98&gt;='CONFIGURACIÓN'!$D$17,"En riesgo","Al día"))))</x:f>
      </x:c>
      <x:c r="O98" s="65" t="str">
        <x:f>IF(A98="","",IF(OR(COUNTIF($A$11:$A$120,A98)&gt;1,B98="",C98="",COUNTIF('OBJETIVOS'!$A$11:$A$100,C98)=0,D98="",COUNTIF('INICIATIVAS'!$A$11:$A$120,D98)=0,E98="",F98&lt;0,G98&lt;0,H98&lt;0,J98&lt;0,K98&lt;0),"ERROR","CORRECTO"))</x:f>
      </x:c>
      <x:c r="P98" s="4"/>
      <x:c r="Q98" s="4"/>
      <x:c r="R98" s="4"/>
      <x:c r="S98" s="4"/>
      <x:c r="T98" s="4"/>
      <x:c r="U98" s="4"/>
      <x:c r="V98" s="4"/>
    </x:row>
    <x:row r="99">
      <x:c r="A99" s="29"/>
      <x:c r="B99" s="29"/>
      <x:c r="C99" s="29"/>
      <x:c r="D99" s="29"/>
      <x:c r="E99" s="29"/>
      <x:c r="F99" s="79"/>
      <x:c r="G99" s="79"/>
      <x:c r="H99" s="79"/>
      <x:c r="I99" s="99" t="str">
        <x:f>IF(A99="","",F99-H99)</x:f>
      </x:c>
      <x:c r="J99" s="82"/>
      <x:c r="K99" s="82"/>
      <x:c r="L99" s="102" t="str">
        <x:f>IF(A99="","",J99-K99)</x:f>
      </x:c>
      <x:c r="M99" s="65" t="str">
        <x:f>IF(A99="","",IF(F99=0,"Falta",IF(H99&gt;F99,"Desviada",IF(H99/F99&gt;='CONFIGURACIÓN'!$D$16,"En riesgo","Al día"))))</x:f>
      </x:c>
      <x:c r="N99" s="65" t="str">
        <x:f>IF(A99="","",IF(J99=0,"Falta",IF(K99&gt;J99,"Desviada",IF(K99/J99&gt;='CONFIGURACIÓN'!$D$17,"En riesgo","Al día"))))</x:f>
      </x:c>
      <x:c r="O99" s="65" t="str">
        <x:f>IF(A99="","",IF(OR(COUNTIF($A$11:$A$120,A99)&gt;1,B99="",C99="",COUNTIF('OBJETIVOS'!$A$11:$A$100,C99)=0,D99="",COUNTIF('INICIATIVAS'!$A$11:$A$120,D99)=0,E99="",F99&lt;0,G99&lt;0,H99&lt;0,J99&lt;0,K99&lt;0),"ERROR","CORRECTO"))</x:f>
      </x:c>
      <x:c r="P99" s="4"/>
      <x:c r="Q99" s="4"/>
      <x:c r="R99" s="4"/>
      <x:c r="S99" s="4"/>
      <x:c r="T99" s="4"/>
      <x:c r="U99" s="4"/>
      <x:c r="V99" s="4"/>
    </x:row>
    <x:row r="100">
      <x:c r="A100" s="29"/>
      <x:c r="B100" s="29"/>
      <x:c r="C100" s="29"/>
      <x:c r="D100" s="29"/>
      <x:c r="E100" s="29"/>
      <x:c r="F100" s="79"/>
      <x:c r="G100" s="79"/>
      <x:c r="H100" s="79"/>
      <x:c r="I100" s="99" t="str">
        <x:f>IF(A100="","",F100-H100)</x:f>
      </x:c>
      <x:c r="J100" s="82"/>
      <x:c r="K100" s="82"/>
      <x:c r="L100" s="102" t="str">
        <x:f>IF(A100="","",J100-K100)</x:f>
      </x:c>
      <x:c r="M100" s="65" t="str">
        <x:f>IF(A100="","",IF(F100=0,"Falta",IF(H100&gt;F100,"Desviada",IF(H100/F100&gt;='CONFIGURACIÓN'!$D$16,"En riesgo","Al día"))))</x:f>
      </x:c>
      <x:c r="N100" s="65" t="str">
        <x:f>IF(A100="","",IF(J100=0,"Falta",IF(K100&gt;J100,"Desviada",IF(K100/J100&gt;='CONFIGURACIÓN'!$D$17,"En riesgo","Al día"))))</x:f>
      </x:c>
      <x:c r="O100" s="65" t="str">
        <x:f>IF(A100="","",IF(OR(COUNTIF($A$11:$A$120,A100)&gt;1,B100="",C100="",COUNTIF('OBJETIVOS'!$A$11:$A$100,C100)=0,D100="",COUNTIF('INICIATIVAS'!$A$11:$A$120,D100)=0,E100="",F100&lt;0,G100&lt;0,H100&lt;0,J100&lt;0,K100&lt;0),"ERROR","CORRECTO"))</x:f>
      </x:c>
      <x:c r="P100" s="4"/>
      <x:c r="Q100" s="4"/>
      <x:c r="R100" s="4"/>
      <x:c r="S100" s="4"/>
      <x:c r="T100" s="4"/>
      <x:c r="U100" s="4"/>
      <x:c r="V100" s="4"/>
    </x:row>
    <x:row r="101">
      <x:c r="A101" s="29"/>
      <x:c r="B101" s="29"/>
      <x:c r="C101" s="29"/>
      <x:c r="D101" s="29"/>
      <x:c r="E101" s="29"/>
      <x:c r="F101" s="79"/>
      <x:c r="G101" s="79"/>
      <x:c r="H101" s="79"/>
      <x:c r="I101" s="99" t="str">
        <x:f>IF(A101="","",F101-H101)</x:f>
      </x:c>
      <x:c r="J101" s="82"/>
      <x:c r="K101" s="82"/>
      <x:c r="L101" s="102" t="str">
        <x:f>IF(A101="","",J101-K101)</x:f>
      </x:c>
      <x:c r="M101" s="65" t="str">
        <x:f>IF(A101="","",IF(F101=0,"Falta",IF(H101&gt;F101,"Desviada",IF(H101/F101&gt;='CONFIGURACIÓN'!$D$16,"En riesgo","Al día"))))</x:f>
      </x:c>
      <x:c r="N101" s="65" t="str">
        <x:f>IF(A101="","",IF(J101=0,"Falta",IF(K101&gt;J101,"Desviada",IF(K101/J101&gt;='CONFIGURACIÓN'!$D$17,"En riesgo","Al día"))))</x:f>
      </x:c>
      <x:c r="O101" s="65" t="str">
        <x:f>IF(A101="","",IF(OR(COUNTIF($A$11:$A$120,A101)&gt;1,B101="",C101="",COUNTIF('OBJETIVOS'!$A$11:$A$100,C101)=0,D101="",COUNTIF('INICIATIVAS'!$A$11:$A$120,D101)=0,E101="",F101&lt;0,G101&lt;0,H101&lt;0,J101&lt;0,K101&lt;0),"ERROR","CORRECTO"))</x:f>
      </x:c>
      <x:c r="P101" s="4"/>
      <x:c r="Q101" s="4"/>
      <x:c r="R101" s="4"/>
      <x:c r="S101" s="4"/>
      <x:c r="T101" s="4"/>
      <x:c r="U101" s="4"/>
      <x:c r="V101" s="4"/>
    </x:row>
    <x:row r="102">
      <x:c r="A102" s="29"/>
      <x:c r="B102" s="29"/>
      <x:c r="C102" s="29"/>
      <x:c r="D102" s="29"/>
      <x:c r="E102" s="29"/>
      <x:c r="F102" s="79"/>
      <x:c r="G102" s="79"/>
      <x:c r="H102" s="79"/>
      <x:c r="I102" s="99" t="str">
        <x:f>IF(A102="","",F102-H102)</x:f>
      </x:c>
      <x:c r="J102" s="82"/>
      <x:c r="K102" s="82"/>
      <x:c r="L102" s="102" t="str">
        <x:f>IF(A102="","",J102-K102)</x:f>
      </x:c>
      <x:c r="M102" s="65" t="str">
        <x:f>IF(A102="","",IF(F102=0,"Falta",IF(H102&gt;F102,"Desviada",IF(H102/F102&gt;='CONFIGURACIÓN'!$D$16,"En riesgo","Al día"))))</x:f>
      </x:c>
      <x:c r="N102" s="65" t="str">
        <x:f>IF(A102="","",IF(J102=0,"Falta",IF(K102&gt;J102,"Desviada",IF(K102/J102&gt;='CONFIGURACIÓN'!$D$17,"En riesgo","Al día"))))</x:f>
      </x:c>
      <x:c r="O102" s="65" t="str">
        <x:f>IF(A102="","",IF(OR(COUNTIF($A$11:$A$120,A102)&gt;1,B102="",C102="",COUNTIF('OBJETIVOS'!$A$11:$A$100,C102)=0,D102="",COUNTIF('INICIATIVAS'!$A$11:$A$120,D102)=0,E102="",F102&lt;0,G102&lt;0,H102&lt;0,J102&lt;0,K102&lt;0),"ERROR","CORRECTO"))</x:f>
      </x:c>
      <x:c r="P102" s="4"/>
      <x:c r="Q102" s="4"/>
      <x:c r="R102" s="4"/>
      <x:c r="S102" s="4"/>
      <x:c r="T102" s="4"/>
      <x:c r="U102" s="4"/>
      <x:c r="V102" s="4"/>
    </x:row>
    <x:row r="103">
      <x:c r="A103" s="29"/>
      <x:c r="B103" s="29"/>
      <x:c r="C103" s="29"/>
      <x:c r="D103" s="29"/>
      <x:c r="E103" s="29"/>
      <x:c r="F103" s="79"/>
      <x:c r="G103" s="79"/>
      <x:c r="H103" s="79"/>
      <x:c r="I103" s="99" t="str">
        <x:f>IF(A103="","",F103-H103)</x:f>
      </x:c>
      <x:c r="J103" s="82"/>
      <x:c r="K103" s="82"/>
      <x:c r="L103" s="102" t="str">
        <x:f>IF(A103="","",J103-K103)</x:f>
      </x:c>
      <x:c r="M103" s="65" t="str">
        <x:f>IF(A103="","",IF(F103=0,"Falta",IF(H103&gt;F103,"Desviada",IF(H103/F103&gt;='CONFIGURACIÓN'!$D$16,"En riesgo","Al día"))))</x:f>
      </x:c>
      <x:c r="N103" s="65" t="str">
        <x:f>IF(A103="","",IF(J103=0,"Falta",IF(K103&gt;J103,"Desviada",IF(K103/J103&gt;='CONFIGURACIÓN'!$D$17,"En riesgo","Al día"))))</x:f>
      </x:c>
      <x:c r="O103" s="65" t="str">
        <x:f>IF(A103="","",IF(OR(COUNTIF($A$11:$A$120,A103)&gt;1,B103="",C103="",COUNTIF('OBJETIVOS'!$A$11:$A$100,C103)=0,D103="",COUNTIF('INICIATIVAS'!$A$11:$A$120,D103)=0,E103="",F103&lt;0,G103&lt;0,H103&lt;0,J103&lt;0,K103&lt;0),"ERROR","CORRECTO"))</x:f>
      </x:c>
      <x:c r="P103" s="4"/>
      <x:c r="Q103" s="4"/>
      <x:c r="R103" s="4"/>
      <x:c r="S103" s="4"/>
      <x:c r="T103" s="4"/>
      <x:c r="U103" s="4"/>
      <x:c r="V103" s="4"/>
    </x:row>
    <x:row r="104">
      <x:c r="A104" s="29"/>
      <x:c r="B104" s="29"/>
      <x:c r="C104" s="29"/>
      <x:c r="D104" s="29"/>
      <x:c r="E104" s="29"/>
      <x:c r="F104" s="79"/>
      <x:c r="G104" s="79"/>
      <x:c r="H104" s="79"/>
      <x:c r="I104" s="99" t="str">
        <x:f>IF(A104="","",F104-H104)</x:f>
      </x:c>
      <x:c r="J104" s="82"/>
      <x:c r="K104" s="82"/>
      <x:c r="L104" s="102" t="str">
        <x:f>IF(A104="","",J104-K104)</x:f>
      </x:c>
      <x:c r="M104" s="65" t="str">
        <x:f>IF(A104="","",IF(F104=0,"Falta",IF(H104&gt;F104,"Desviada",IF(H104/F104&gt;='CONFIGURACIÓN'!$D$16,"En riesgo","Al día"))))</x:f>
      </x:c>
      <x:c r="N104" s="65" t="str">
        <x:f>IF(A104="","",IF(J104=0,"Falta",IF(K104&gt;J104,"Desviada",IF(K104/J104&gt;='CONFIGURACIÓN'!$D$17,"En riesgo","Al día"))))</x:f>
      </x:c>
      <x:c r="O104" s="65" t="str">
        <x:f>IF(A104="","",IF(OR(COUNTIF($A$11:$A$120,A104)&gt;1,B104="",C104="",COUNTIF('OBJETIVOS'!$A$11:$A$100,C104)=0,D104="",COUNTIF('INICIATIVAS'!$A$11:$A$120,D104)=0,E104="",F104&lt;0,G104&lt;0,H104&lt;0,J104&lt;0,K104&lt;0),"ERROR","CORRECTO"))</x:f>
      </x:c>
      <x:c r="P104" s="4"/>
      <x:c r="Q104" s="4"/>
      <x:c r="R104" s="4"/>
      <x:c r="S104" s="4"/>
      <x:c r="T104" s="4"/>
      <x:c r="U104" s="4"/>
      <x:c r="V104" s="4"/>
    </x:row>
    <x:row r="105">
      <x:c r="A105" s="29"/>
      <x:c r="B105" s="29"/>
      <x:c r="C105" s="29"/>
      <x:c r="D105" s="29"/>
      <x:c r="E105" s="29"/>
      <x:c r="F105" s="79"/>
      <x:c r="G105" s="79"/>
      <x:c r="H105" s="79"/>
      <x:c r="I105" s="99" t="str">
        <x:f>IF(A105="","",F105-H105)</x:f>
      </x:c>
      <x:c r="J105" s="82"/>
      <x:c r="K105" s="82"/>
      <x:c r="L105" s="102" t="str">
        <x:f>IF(A105="","",J105-K105)</x:f>
      </x:c>
      <x:c r="M105" s="65" t="str">
        <x:f>IF(A105="","",IF(F105=0,"Falta",IF(H105&gt;F105,"Desviada",IF(H105/F105&gt;='CONFIGURACIÓN'!$D$16,"En riesgo","Al día"))))</x:f>
      </x:c>
      <x:c r="N105" s="65" t="str">
        <x:f>IF(A105="","",IF(J105=0,"Falta",IF(K105&gt;J105,"Desviada",IF(K105/J105&gt;='CONFIGURACIÓN'!$D$17,"En riesgo","Al día"))))</x:f>
      </x:c>
      <x:c r="O105" s="65" t="str">
        <x:f>IF(A105="","",IF(OR(COUNTIF($A$11:$A$120,A105)&gt;1,B105="",C105="",COUNTIF('OBJETIVOS'!$A$11:$A$100,C105)=0,D105="",COUNTIF('INICIATIVAS'!$A$11:$A$120,D105)=0,E105="",F105&lt;0,G105&lt;0,H105&lt;0,J105&lt;0,K105&lt;0),"ERROR","CORRECTO"))</x:f>
      </x:c>
      <x:c r="P105" s="4"/>
      <x:c r="Q105" s="4"/>
      <x:c r="R105" s="4"/>
      <x:c r="S105" s="4"/>
      <x:c r="T105" s="4"/>
      <x:c r="U105" s="4"/>
      <x:c r="V105" s="4"/>
    </x:row>
    <x:row r="106">
      <x:c r="A106" s="29"/>
      <x:c r="B106" s="29"/>
      <x:c r="C106" s="29"/>
      <x:c r="D106" s="29"/>
      <x:c r="E106" s="29"/>
      <x:c r="F106" s="79"/>
      <x:c r="G106" s="79"/>
      <x:c r="H106" s="79"/>
      <x:c r="I106" s="99" t="str">
        <x:f>IF(A106="","",F106-H106)</x:f>
      </x:c>
      <x:c r="J106" s="82"/>
      <x:c r="K106" s="82"/>
      <x:c r="L106" s="102" t="str">
        <x:f>IF(A106="","",J106-K106)</x:f>
      </x:c>
      <x:c r="M106" s="65" t="str">
        <x:f>IF(A106="","",IF(F106=0,"Falta",IF(H106&gt;F106,"Desviada",IF(H106/F106&gt;='CONFIGURACIÓN'!$D$16,"En riesgo","Al día"))))</x:f>
      </x:c>
      <x:c r="N106" s="65" t="str">
        <x:f>IF(A106="","",IF(J106=0,"Falta",IF(K106&gt;J106,"Desviada",IF(K106/J106&gt;='CONFIGURACIÓN'!$D$17,"En riesgo","Al día"))))</x:f>
      </x:c>
      <x:c r="O106" s="65" t="str">
        <x:f>IF(A106="","",IF(OR(COUNTIF($A$11:$A$120,A106)&gt;1,B106="",C106="",COUNTIF('OBJETIVOS'!$A$11:$A$100,C106)=0,D106="",COUNTIF('INICIATIVAS'!$A$11:$A$120,D106)=0,E106="",F106&lt;0,G106&lt;0,H106&lt;0,J106&lt;0,K106&lt;0),"ERROR","CORRECTO"))</x:f>
      </x:c>
      <x:c r="P106" s="4"/>
      <x:c r="Q106" s="4"/>
      <x:c r="R106" s="4"/>
      <x:c r="S106" s="4"/>
      <x:c r="T106" s="4"/>
      <x:c r="U106" s="4"/>
      <x:c r="V106" s="4"/>
    </x:row>
    <x:row r="107">
      <x:c r="A107" s="29"/>
      <x:c r="B107" s="29"/>
      <x:c r="C107" s="29"/>
      <x:c r="D107" s="29"/>
      <x:c r="E107" s="29"/>
      <x:c r="F107" s="79"/>
      <x:c r="G107" s="79"/>
      <x:c r="H107" s="79"/>
      <x:c r="I107" s="99" t="str">
        <x:f>IF(A107="","",F107-H107)</x:f>
      </x:c>
      <x:c r="J107" s="82"/>
      <x:c r="K107" s="82"/>
      <x:c r="L107" s="102" t="str">
        <x:f>IF(A107="","",J107-K107)</x:f>
      </x:c>
      <x:c r="M107" s="65" t="str">
        <x:f>IF(A107="","",IF(F107=0,"Falta",IF(H107&gt;F107,"Desviada",IF(H107/F107&gt;='CONFIGURACIÓN'!$D$16,"En riesgo","Al día"))))</x:f>
      </x:c>
      <x:c r="N107" s="65" t="str">
        <x:f>IF(A107="","",IF(J107=0,"Falta",IF(K107&gt;J107,"Desviada",IF(K107/J107&gt;='CONFIGURACIÓN'!$D$17,"En riesgo","Al día"))))</x:f>
      </x:c>
      <x:c r="O107" s="65" t="str">
        <x:f>IF(A107="","",IF(OR(COUNTIF($A$11:$A$120,A107)&gt;1,B107="",C107="",COUNTIF('OBJETIVOS'!$A$11:$A$100,C107)=0,D107="",COUNTIF('INICIATIVAS'!$A$11:$A$120,D107)=0,E107="",F107&lt;0,G107&lt;0,H107&lt;0,J107&lt;0,K107&lt;0),"ERROR","CORRECTO"))</x:f>
      </x:c>
      <x:c r="P107" s="4"/>
      <x:c r="Q107" s="4"/>
      <x:c r="R107" s="4"/>
      <x:c r="S107" s="4"/>
      <x:c r="T107" s="4"/>
      <x:c r="U107" s="4"/>
      <x:c r="V107" s="4"/>
    </x:row>
    <x:row r="108">
      <x:c r="A108" s="29"/>
      <x:c r="B108" s="29"/>
      <x:c r="C108" s="29"/>
      <x:c r="D108" s="29"/>
      <x:c r="E108" s="29"/>
      <x:c r="F108" s="79"/>
      <x:c r="G108" s="79"/>
      <x:c r="H108" s="79"/>
      <x:c r="I108" s="99" t="str">
        <x:f>IF(A108="","",F108-H108)</x:f>
      </x:c>
      <x:c r="J108" s="82"/>
      <x:c r="K108" s="82"/>
      <x:c r="L108" s="102" t="str">
        <x:f>IF(A108="","",J108-K108)</x:f>
      </x:c>
      <x:c r="M108" s="65" t="str">
        <x:f>IF(A108="","",IF(F108=0,"Falta",IF(H108&gt;F108,"Desviada",IF(H108/F108&gt;='CONFIGURACIÓN'!$D$16,"En riesgo","Al día"))))</x:f>
      </x:c>
      <x:c r="N108" s="65" t="str">
        <x:f>IF(A108="","",IF(J108=0,"Falta",IF(K108&gt;J108,"Desviada",IF(K108/J108&gt;='CONFIGURACIÓN'!$D$17,"En riesgo","Al día"))))</x:f>
      </x:c>
      <x:c r="O108" s="65" t="str">
        <x:f>IF(A108="","",IF(OR(COUNTIF($A$11:$A$120,A108)&gt;1,B108="",C108="",COUNTIF('OBJETIVOS'!$A$11:$A$100,C108)=0,D108="",COUNTIF('INICIATIVAS'!$A$11:$A$120,D108)=0,E108="",F108&lt;0,G108&lt;0,H108&lt;0,J108&lt;0,K108&lt;0),"ERROR","CORRECTO"))</x:f>
      </x:c>
      <x:c r="P108" s="4"/>
      <x:c r="Q108" s="4"/>
      <x:c r="R108" s="4"/>
      <x:c r="S108" s="4"/>
      <x:c r="T108" s="4"/>
      <x:c r="U108" s="4"/>
      <x:c r="V108" s="4"/>
    </x:row>
    <x:row r="109">
      <x:c r="A109" s="29"/>
      <x:c r="B109" s="29"/>
      <x:c r="C109" s="29"/>
      <x:c r="D109" s="29"/>
      <x:c r="E109" s="29"/>
      <x:c r="F109" s="79"/>
      <x:c r="G109" s="79"/>
      <x:c r="H109" s="79"/>
      <x:c r="I109" s="99" t="str">
        <x:f>IF(A109="","",F109-H109)</x:f>
      </x:c>
      <x:c r="J109" s="82"/>
      <x:c r="K109" s="82"/>
      <x:c r="L109" s="102" t="str">
        <x:f>IF(A109="","",J109-K109)</x:f>
      </x:c>
      <x:c r="M109" s="65" t="str">
        <x:f>IF(A109="","",IF(F109=0,"Falta",IF(H109&gt;F109,"Desviada",IF(H109/F109&gt;='CONFIGURACIÓN'!$D$16,"En riesgo","Al día"))))</x:f>
      </x:c>
      <x:c r="N109" s="65" t="str">
        <x:f>IF(A109="","",IF(J109=0,"Falta",IF(K109&gt;J109,"Desviada",IF(K109/J109&gt;='CONFIGURACIÓN'!$D$17,"En riesgo","Al día"))))</x:f>
      </x:c>
      <x:c r="O109" s="65" t="str">
        <x:f>IF(A109="","",IF(OR(COUNTIF($A$11:$A$120,A109)&gt;1,B109="",C109="",COUNTIF('OBJETIVOS'!$A$11:$A$100,C109)=0,D109="",COUNTIF('INICIATIVAS'!$A$11:$A$120,D109)=0,E109="",F109&lt;0,G109&lt;0,H109&lt;0,J109&lt;0,K109&lt;0),"ERROR","CORRECTO"))</x:f>
      </x:c>
      <x:c r="P109" s="4"/>
      <x:c r="Q109" s="4"/>
      <x:c r="R109" s="4"/>
      <x:c r="S109" s="4"/>
      <x:c r="T109" s="4"/>
      <x:c r="U109" s="4"/>
      <x:c r="V109" s="4"/>
    </x:row>
    <x:row r="110">
      <x:c r="A110" s="29"/>
      <x:c r="B110" s="29"/>
      <x:c r="C110" s="29"/>
      <x:c r="D110" s="29"/>
      <x:c r="E110" s="29"/>
      <x:c r="F110" s="79"/>
      <x:c r="G110" s="79"/>
      <x:c r="H110" s="79"/>
      <x:c r="I110" s="99" t="str">
        <x:f>IF(A110="","",F110-H110)</x:f>
      </x:c>
      <x:c r="J110" s="82"/>
      <x:c r="K110" s="82"/>
      <x:c r="L110" s="102" t="str">
        <x:f>IF(A110="","",J110-K110)</x:f>
      </x:c>
      <x:c r="M110" s="65" t="str">
        <x:f>IF(A110="","",IF(F110=0,"Falta",IF(H110&gt;F110,"Desviada",IF(H110/F110&gt;='CONFIGURACIÓN'!$D$16,"En riesgo","Al día"))))</x:f>
      </x:c>
      <x:c r="N110" s="65" t="str">
        <x:f>IF(A110="","",IF(J110=0,"Falta",IF(K110&gt;J110,"Desviada",IF(K110/J110&gt;='CONFIGURACIÓN'!$D$17,"En riesgo","Al día"))))</x:f>
      </x:c>
      <x:c r="O110" s="65" t="str">
        <x:f>IF(A110="","",IF(OR(COUNTIF($A$11:$A$120,A110)&gt;1,B110="",C110="",COUNTIF('OBJETIVOS'!$A$11:$A$100,C110)=0,D110="",COUNTIF('INICIATIVAS'!$A$11:$A$120,D110)=0,E110="",F110&lt;0,G110&lt;0,H110&lt;0,J110&lt;0,K110&lt;0),"ERROR","CORRECTO"))</x:f>
      </x:c>
      <x:c r="P110" s="4"/>
      <x:c r="Q110" s="4"/>
      <x:c r="R110" s="4"/>
      <x:c r="S110" s="4"/>
      <x:c r="T110" s="4"/>
      <x:c r="U110" s="4"/>
      <x:c r="V110" s="4"/>
    </x:row>
    <x:row r="111">
      <x:c r="A111" s="29"/>
      <x:c r="B111" s="29"/>
      <x:c r="C111" s="29"/>
      <x:c r="D111" s="29"/>
      <x:c r="E111" s="29"/>
      <x:c r="F111" s="79"/>
      <x:c r="G111" s="79"/>
      <x:c r="H111" s="79"/>
      <x:c r="I111" s="99" t="str">
        <x:f>IF(A111="","",F111-H111)</x:f>
      </x:c>
      <x:c r="J111" s="82"/>
      <x:c r="K111" s="82"/>
      <x:c r="L111" s="102" t="str">
        <x:f>IF(A111="","",J111-K111)</x:f>
      </x:c>
      <x:c r="M111" s="65" t="str">
        <x:f>IF(A111="","",IF(F111=0,"Falta",IF(H111&gt;F111,"Desviada",IF(H111/F111&gt;='CONFIGURACIÓN'!$D$16,"En riesgo","Al día"))))</x:f>
      </x:c>
      <x:c r="N111" s="65" t="str">
        <x:f>IF(A111="","",IF(J111=0,"Falta",IF(K111&gt;J111,"Desviada",IF(K111/J111&gt;='CONFIGURACIÓN'!$D$17,"En riesgo","Al día"))))</x:f>
      </x:c>
      <x:c r="O111" s="65" t="str">
        <x:f>IF(A111="","",IF(OR(COUNTIF($A$11:$A$120,A111)&gt;1,B111="",C111="",COUNTIF('OBJETIVOS'!$A$11:$A$100,C111)=0,D111="",COUNTIF('INICIATIVAS'!$A$11:$A$120,D111)=0,E111="",F111&lt;0,G111&lt;0,H111&lt;0,J111&lt;0,K111&lt;0),"ERROR","CORRECTO"))</x:f>
      </x:c>
      <x:c r="P111" s="4"/>
      <x:c r="Q111" s="4"/>
      <x:c r="R111" s="4"/>
      <x:c r="S111" s="4"/>
      <x:c r="T111" s="4"/>
      <x:c r="U111" s="4"/>
      <x:c r="V111" s="4"/>
    </x:row>
    <x:row r="112">
      <x:c r="A112" s="29"/>
      <x:c r="B112" s="29"/>
      <x:c r="C112" s="29"/>
      <x:c r="D112" s="29"/>
      <x:c r="E112" s="29"/>
      <x:c r="F112" s="79"/>
      <x:c r="G112" s="79"/>
      <x:c r="H112" s="79"/>
      <x:c r="I112" s="99" t="str">
        <x:f>IF(A112="","",F112-H112)</x:f>
      </x:c>
      <x:c r="J112" s="82"/>
      <x:c r="K112" s="82"/>
      <x:c r="L112" s="102" t="str">
        <x:f>IF(A112="","",J112-K112)</x:f>
      </x:c>
      <x:c r="M112" s="65" t="str">
        <x:f>IF(A112="","",IF(F112=0,"Falta",IF(H112&gt;F112,"Desviada",IF(H112/F112&gt;='CONFIGURACIÓN'!$D$16,"En riesgo","Al día"))))</x:f>
      </x:c>
      <x:c r="N112" s="65" t="str">
        <x:f>IF(A112="","",IF(J112=0,"Falta",IF(K112&gt;J112,"Desviada",IF(K112/J112&gt;='CONFIGURACIÓN'!$D$17,"En riesgo","Al día"))))</x:f>
      </x:c>
      <x:c r="O112" s="65" t="str">
        <x:f>IF(A112="","",IF(OR(COUNTIF($A$11:$A$120,A112)&gt;1,B112="",C112="",COUNTIF('OBJETIVOS'!$A$11:$A$100,C112)=0,D112="",COUNTIF('INICIATIVAS'!$A$11:$A$120,D112)=0,E112="",F112&lt;0,G112&lt;0,H112&lt;0,J112&lt;0,K112&lt;0),"ERROR","CORRECTO"))</x:f>
      </x:c>
      <x:c r="P112" s="4"/>
      <x:c r="Q112" s="4"/>
      <x:c r="R112" s="4"/>
      <x:c r="S112" s="4"/>
      <x:c r="T112" s="4"/>
      <x:c r="U112" s="4"/>
      <x:c r="V112" s="4"/>
    </x:row>
    <x:row r="113">
      <x:c r="A113" s="29"/>
      <x:c r="B113" s="29"/>
      <x:c r="C113" s="29"/>
      <x:c r="D113" s="29"/>
      <x:c r="E113" s="29"/>
      <x:c r="F113" s="79"/>
      <x:c r="G113" s="79"/>
      <x:c r="H113" s="79"/>
      <x:c r="I113" s="99" t="str">
        <x:f>IF(A113="","",F113-H113)</x:f>
      </x:c>
      <x:c r="J113" s="82"/>
      <x:c r="K113" s="82"/>
      <x:c r="L113" s="102" t="str">
        <x:f>IF(A113="","",J113-K113)</x:f>
      </x:c>
      <x:c r="M113" s="65" t="str">
        <x:f>IF(A113="","",IF(F113=0,"Falta",IF(H113&gt;F113,"Desviada",IF(H113/F113&gt;='CONFIGURACIÓN'!$D$16,"En riesgo","Al día"))))</x:f>
      </x:c>
      <x:c r="N113" s="65" t="str">
        <x:f>IF(A113="","",IF(J113=0,"Falta",IF(K113&gt;J113,"Desviada",IF(K113/J113&gt;='CONFIGURACIÓN'!$D$17,"En riesgo","Al día"))))</x:f>
      </x:c>
      <x:c r="O113" s="65" t="str">
        <x:f>IF(A113="","",IF(OR(COUNTIF($A$11:$A$120,A113)&gt;1,B113="",C113="",COUNTIF('OBJETIVOS'!$A$11:$A$100,C113)=0,D113="",COUNTIF('INICIATIVAS'!$A$11:$A$120,D113)=0,E113="",F113&lt;0,G113&lt;0,H113&lt;0,J113&lt;0,K113&lt;0),"ERROR","CORRECTO"))</x:f>
      </x:c>
      <x:c r="P113" s="4"/>
      <x:c r="Q113" s="4"/>
      <x:c r="R113" s="4"/>
      <x:c r="S113" s="4"/>
      <x:c r="T113" s="4"/>
      <x:c r="U113" s="4"/>
      <x:c r="V113" s="4"/>
    </x:row>
    <x:row r="114">
      <x:c r="A114" s="29"/>
      <x:c r="B114" s="29"/>
      <x:c r="C114" s="29"/>
      <x:c r="D114" s="29"/>
      <x:c r="E114" s="29"/>
      <x:c r="F114" s="79"/>
      <x:c r="G114" s="79"/>
      <x:c r="H114" s="79"/>
      <x:c r="I114" s="99" t="str">
        <x:f>IF(A114="","",F114-H114)</x:f>
      </x:c>
      <x:c r="J114" s="82"/>
      <x:c r="K114" s="82"/>
      <x:c r="L114" s="102" t="str">
        <x:f>IF(A114="","",J114-K114)</x:f>
      </x:c>
      <x:c r="M114" s="65" t="str">
        <x:f>IF(A114="","",IF(F114=0,"Falta",IF(H114&gt;F114,"Desviada",IF(H114/F114&gt;='CONFIGURACIÓN'!$D$16,"En riesgo","Al día"))))</x:f>
      </x:c>
      <x:c r="N114" s="65" t="str">
        <x:f>IF(A114="","",IF(J114=0,"Falta",IF(K114&gt;J114,"Desviada",IF(K114/J114&gt;='CONFIGURACIÓN'!$D$17,"En riesgo","Al día"))))</x:f>
      </x:c>
      <x:c r="O114" s="65" t="str">
        <x:f>IF(A114="","",IF(OR(COUNTIF($A$11:$A$120,A114)&gt;1,B114="",C114="",COUNTIF('OBJETIVOS'!$A$11:$A$100,C114)=0,D114="",COUNTIF('INICIATIVAS'!$A$11:$A$120,D114)=0,E114="",F114&lt;0,G114&lt;0,H114&lt;0,J114&lt;0,K114&lt;0),"ERROR","CORRECTO"))</x:f>
      </x:c>
      <x:c r="P114" s="4"/>
      <x:c r="Q114" s="4"/>
      <x:c r="R114" s="4"/>
      <x:c r="S114" s="4"/>
      <x:c r="T114" s="4"/>
      <x:c r="U114" s="4"/>
      <x:c r="V114" s="4"/>
    </x:row>
    <x:row r="115">
      <x:c r="A115" s="29"/>
      <x:c r="B115" s="29"/>
      <x:c r="C115" s="29"/>
      <x:c r="D115" s="29"/>
      <x:c r="E115" s="29"/>
      <x:c r="F115" s="79"/>
      <x:c r="G115" s="79"/>
      <x:c r="H115" s="79"/>
      <x:c r="I115" s="99" t="str">
        <x:f>IF(A115="","",F115-H115)</x:f>
      </x:c>
      <x:c r="J115" s="82"/>
      <x:c r="K115" s="82"/>
      <x:c r="L115" s="102" t="str">
        <x:f>IF(A115="","",J115-K115)</x:f>
      </x:c>
      <x:c r="M115" s="65" t="str">
        <x:f>IF(A115="","",IF(F115=0,"Falta",IF(H115&gt;F115,"Desviada",IF(H115/F115&gt;='CONFIGURACIÓN'!$D$16,"En riesgo","Al día"))))</x:f>
      </x:c>
      <x:c r="N115" s="65" t="str">
        <x:f>IF(A115="","",IF(J115=0,"Falta",IF(K115&gt;J115,"Desviada",IF(K115/J115&gt;='CONFIGURACIÓN'!$D$17,"En riesgo","Al día"))))</x:f>
      </x:c>
      <x:c r="O115" s="65" t="str">
        <x:f>IF(A115="","",IF(OR(COUNTIF($A$11:$A$120,A115)&gt;1,B115="",C115="",COUNTIF('OBJETIVOS'!$A$11:$A$100,C115)=0,D115="",COUNTIF('INICIATIVAS'!$A$11:$A$120,D115)=0,E115="",F115&lt;0,G115&lt;0,H115&lt;0,J115&lt;0,K115&lt;0),"ERROR","CORRECTO"))</x:f>
      </x:c>
      <x:c r="P115" s="4"/>
      <x:c r="Q115" s="4"/>
      <x:c r="R115" s="4"/>
      <x:c r="S115" s="4"/>
      <x:c r="T115" s="4"/>
      <x:c r="U115" s="4"/>
      <x:c r="V115" s="4"/>
    </x:row>
    <x:row r="116">
      <x:c r="A116" s="29"/>
      <x:c r="B116" s="29"/>
      <x:c r="C116" s="29"/>
      <x:c r="D116" s="29"/>
      <x:c r="E116" s="29"/>
      <x:c r="F116" s="79"/>
      <x:c r="G116" s="79"/>
      <x:c r="H116" s="79"/>
      <x:c r="I116" s="99" t="str">
        <x:f>IF(A116="","",F116-H116)</x:f>
      </x:c>
      <x:c r="J116" s="82"/>
      <x:c r="K116" s="82"/>
      <x:c r="L116" s="102" t="str">
        <x:f>IF(A116="","",J116-K116)</x:f>
      </x:c>
      <x:c r="M116" s="65" t="str">
        <x:f>IF(A116="","",IF(F116=0,"Falta",IF(H116&gt;F116,"Desviada",IF(H116/F116&gt;='CONFIGURACIÓN'!$D$16,"En riesgo","Al día"))))</x:f>
      </x:c>
      <x:c r="N116" s="65" t="str">
        <x:f>IF(A116="","",IF(J116=0,"Falta",IF(K116&gt;J116,"Desviada",IF(K116/J116&gt;='CONFIGURACIÓN'!$D$17,"En riesgo","Al día"))))</x:f>
      </x:c>
      <x:c r="O116" s="65" t="str">
        <x:f>IF(A116="","",IF(OR(COUNTIF($A$11:$A$120,A116)&gt;1,B116="",C116="",COUNTIF('OBJETIVOS'!$A$11:$A$100,C116)=0,D116="",COUNTIF('INICIATIVAS'!$A$11:$A$120,D116)=0,E116="",F116&lt;0,G116&lt;0,H116&lt;0,J116&lt;0,K116&lt;0),"ERROR","CORRECTO"))</x:f>
      </x:c>
      <x:c r="P116" s="4"/>
      <x:c r="Q116" s="4"/>
      <x:c r="R116" s="4"/>
      <x:c r="S116" s="4"/>
      <x:c r="T116" s="4"/>
      <x:c r="U116" s="4"/>
      <x:c r="V116" s="4"/>
    </x:row>
    <x:row r="117">
      <x:c r="A117" s="29"/>
      <x:c r="B117" s="29"/>
      <x:c r="C117" s="29"/>
      <x:c r="D117" s="29"/>
      <x:c r="E117" s="29"/>
      <x:c r="F117" s="79"/>
      <x:c r="G117" s="79"/>
      <x:c r="H117" s="79"/>
      <x:c r="I117" s="99" t="str">
        <x:f>IF(A117="","",F117-H117)</x:f>
      </x:c>
      <x:c r="J117" s="82"/>
      <x:c r="K117" s="82"/>
      <x:c r="L117" s="102" t="str">
        <x:f>IF(A117="","",J117-K117)</x:f>
      </x:c>
      <x:c r="M117" s="65" t="str">
        <x:f>IF(A117="","",IF(F117=0,"Falta",IF(H117&gt;F117,"Desviada",IF(H117/F117&gt;='CONFIGURACIÓN'!$D$16,"En riesgo","Al día"))))</x:f>
      </x:c>
      <x:c r="N117" s="65" t="str">
        <x:f>IF(A117="","",IF(J117=0,"Falta",IF(K117&gt;J117,"Desviada",IF(K117/J117&gt;='CONFIGURACIÓN'!$D$17,"En riesgo","Al día"))))</x:f>
      </x:c>
      <x:c r="O117" s="65" t="str">
        <x:f>IF(A117="","",IF(OR(COUNTIF($A$11:$A$120,A117)&gt;1,B117="",C117="",COUNTIF('OBJETIVOS'!$A$11:$A$100,C117)=0,D117="",COUNTIF('INICIATIVAS'!$A$11:$A$120,D117)=0,E117="",F117&lt;0,G117&lt;0,H117&lt;0,J117&lt;0,K117&lt;0),"ERROR","CORRECTO"))</x:f>
      </x:c>
      <x:c r="P117" s="4"/>
      <x:c r="Q117" s="4"/>
      <x:c r="R117" s="4"/>
      <x:c r="S117" s="4"/>
      <x:c r="T117" s="4"/>
      <x:c r="U117" s="4"/>
      <x:c r="V117" s="4"/>
    </x:row>
    <x:row r="118">
      <x:c r="A118" s="29"/>
      <x:c r="B118" s="29"/>
      <x:c r="C118" s="29"/>
      <x:c r="D118" s="29"/>
      <x:c r="E118" s="29"/>
      <x:c r="F118" s="79"/>
      <x:c r="G118" s="79"/>
      <x:c r="H118" s="79"/>
      <x:c r="I118" s="99" t="str">
        <x:f>IF(A118="","",F118-H118)</x:f>
      </x:c>
      <x:c r="J118" s="82"/>
      <x:c r="K118" s="82"/>
      <x:c r="L118" s="102" t="str">
        <x:f>IF(A118="","",J118-K118)</x:f>
      </x:c>
      <x:c r="M118" s="65" t="str">
        <x:f>IF(A118="","",IF(F118=0,"Falta",IF(H118&gt;F118,"Desviada",IF(H118/F118&gt;='CONFIGURACIÓN'!$D$16,"En riesgo","Al día"))))</x:f>
      </x:c>
      <x:c r="N118" s="65" t="str">
        <x:f>IF(A118="","",IF(J118=0,"Falta",IF(K118&gt;J118,"Desviada",IF(K118/J118&gt;='CONFIGURACIÓN'!$D$17,"En riesgo","Al día"))))</x:f>
      </x:c>
      <x:c r="O118" s="65" t="str">
        <x:f>IF(A118="","",IF(OR(COUNTIF($A$11:$A$120,A118)&gt;1,B118="",C118="",COUNTIF('OBJETIVOS'!$A$11:$A$100,C118)=0,D118="",COUNTIF('INICIATIVAS'!$A$11:$A$120,D118)=0,E118="",F118&lt;0,G118&lt;0,H118&lt;0,J118&lt;0,K118&lt;0),"ERROR","CORRECTO"))</x:f>
      </x:c>
      <x:c r="P118" s="4"/>
      <x:c r="Q118" s="4"/>
      <x:c r="R118" s="4"/>
      <x:c r="S118" s="4"/>
      <x:c r="T118" s="4"/>
      <x:c r="U118" s="4"/>
      <x:c r="V118" s="4"/>
    </x:row>
    <x:row r="119">
      <x:c r="A119" s="29"/>
      <x:c r="B119" s="29"/>
      <x:c r="C119" s="29"/>
      <x:c r="D119" s="29"/>
      <x:c r="E119" s="29"/>
      <x:c r="F119" s="79"/>
      <x:c r="G119" s="79"/>
      <x:c r="H119" s="79"/>
      <x:c r="I119" s="99" t="str">
        <x:f>IF(A119="","",F119-H119)</x:f>
      </x:c>
      <x:c r="J119" s="82"/>
      <x:c r="K119" s="82"/>
      <x:c r="L119" s="102" t="str">
        <x:f>IF(A119="","",J119-K119)</x:f>
      </x:c>
      <x:c r="M119" s="65" t="str">
        <x:f>IF(A119="","",IF(F119=0,"Falta",IF(H119&gt;F119,"Desviada",IF(H119/F119&gt;='CONFIGURACIÓN'!$D$16,"En riesgo","Al día"))))</x:f>
      </x:c>
      <x:c r="N119" s="65" t="str">
        <x:f>IF(A119="","",IF(J119=0,"Falta",IF(K119&gt;J119,"Desviada",IF(K119/J119&gt;='CONFIGURACIÓN'!$D$17,"En riesgo","Al día"))))</x:f>
      </x:c>
      <x:c r="O119" s="65" t="str">
        <x:f>IF(A119="","",IF(OR(COUNTIF($A$11:$A$120,A119)&gt;1,B119="",C119="",COUNTIF('OBJETIVOS'!$A$11:$A$100,C119)=0,D119="",COUNTIF('INICIATIVAS'!$A$11:$A$120,D119)=0,E119="",F119&lt;0,G119&lt;0,H119&lt;0,J119&lt;0,K119&lt;0),"ERROR","CORRECTO"))</x:f>
      </x:c>
      <x:c r="P119" s="4"/>
      <x:c r="Q119" s="4"/>
      <x:c r="R119" s="4"/>
      <x:c r="S119" s="4"/>
      <x:c r="T119" s="4"/>
      <x:c r="U119" s="4"/>
      <x:c r="V119" s="4"/>
    </x:row>
    <x:row r="120">
      <x:c r="A120" s="30"/>
      <x:c r="B120" s="30"/>
      <x:c r="C120" s="30"/>
      <x:c r="D120" s="30"/>
      <x:c r="E120" s="30"/>
      <x:c r="F120" s="80"/>
      <x:c r="G120" s="80"/>
      <x:c r="H120" s="80"/>
      <x:c r="I120" s="100" t="str">
        <x:f>IF(A120="","",F120-H120)</x:f>
      </x:c>
      <x:c r="J120" s="83"/>
      <x:c r="K120" s="83"/>
      <x:c r="L120" s="103" t="str">
        <x:f>IF(A120="","",J120-K120)</x:f>
      </x:c>
      <x:c r="M120" s="66" t="str">
        <x:f>IF(A120="","",IF(F120=0,"Falta",IF(H120&gt;F120,"Desviada",IF(H120/F120&gt;='CONFIGURACIÓN'!$D$16,"En riesgo","Al día"))))</x:f>
      </x:c>
      <x:c r="N120" s="66" t="str">
        <x:f>IF(A120="","",IF(J120=0,"Falta",IF(K120&gt;J120,"Desviada",IF(K120/J120&gt;='CONFIGURACIÓN'!$D$17,"En riesgo","Al día"))))</x:f>
      </x:c>
      <x:c r="O120" s="66" t="str">
        <x:f>IF(A120="","",IF(OR(COUNTIF($A$11:$A$120,A120)&gt;1,B120="",C120="",COUNTIF('OBJETIVOS'!$A$11:$A$100,C120)=0,D120="",COUNTIF('INICIATIVAS'!$A$11:$A$120,D120)=0,E120="",F120&lt;0,G120&lt;0,H120&lt;0,J120&lt;0,K120&lt;0),"ERROR","CORRECTO"))</x:f>
      </x:c>
      <x:c r="P120" s="4"/>
      <x:c r="Q120" s="4"/>
      <x:c r="R120" s="4"/>
      <x:c r="S120" s="4"/>
      <x:c r="T120" s="4"/>
      <x:c r="U120" s="4"/>
      <x:c r="V120" s="4"/>
    </x:row>
    <x:row r="12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  <x:c r="N121" s="4"/>
      <x:c r="O121" s="4"/>
      <x:c r="P121" s="4"/>
      <x:c r="Q121" s="4"/>
      <x:c r="R121" s="4"/>
      <x:c r="S121" s="4"/>
      <x:c r="T121" s="4"/>
      <x:c r="U121" s="4"/>
      <x:c r="V121" s="4"/>
    </x:row>
    <x:row r="122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  <x:c r="N122" s="4"/>
      <x:c r="O122" s="4"/>
      <x:c r="P122" s="4"/>
      <x:c r="Q122" s="4"/>
      <x:c r="R122" s="4"/>
      <x:c r="S122" s="4"/>
      <x:c r="T122" s="4"/>
      <x:c r="U122" s="4"/>
      <x:c r="V122" s="4"/>
    </x:row>
    <x:row r="123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  <x:c r="N123" s="4"/>
      <x:c r="O123" s="4"/>
      <x:c r="P123" s="4"/>
      <x:c r="Q123" s="4"/>
      <x:c r="R123" s="4"/>
      <x:c r="S123" s="4"/>
      <x:c r="T123" s="4"/>
      <x:c r="U123" s="4"/>
      <x:c r="V123" s="4"/>
    </x:row>
    <x:row r="124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  <x:c r="N124" s="4"/>
      <x:c r="O124" s="4"/>
      <x:c r="P124" s="4"/>
      <x:c r="Q124" s="4"/>
      <x:c r="R124" s="4"/>
      <x:c r="S124" s="4"/>
      <x:c r="T124" s="4"/>
      <x:c r="U124" s="4"/>
      <x:c r="V124" s="4"/>
    </x:row>
    <x:row r="125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  <x:c r="N125" s="4"/>
      <x:c r="O125" s="4"/>
      <x:c r="P125" s="4"/>
      <x:c r="Q125" s="4"/>
      <x:c r="R125" s="4"/>
      <x:c r="S125" s="4"/>
      <x:c r="T125" s="4"/>
      <x:c r="U125" s="4"/>
      <x:c r="V125" s="4"/>
    </x:row>
    <x:row r="126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  <x:c r="N126" s="4"/>
      <x:c r="O126" s="4"/>
      <x:c r="P126" s="4"/>
      <x:c r="Q126" s="4"/>
      <x:c r="R126" s="4"/>
      <x:c r="S126" s="4"/>
      <x:c r="T126" s="4"/>
      <x:c r="U126" s="4"/>
      <x:c r="V126" s="4"/>
    </x:row>
    <x:row r="127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  <x:c r="N127" s="4"/>
      <x:c r="O127" s="4"/>
      <x:c r="P127" s="4"/>
      <x:c r="Q127" s="4"/>
      <x:c r="R127" s="4"/>
      <x:c r="S127" s="4"/>
      <x:c r="T127" s="4"/>
      <x:c r="U127" s="4"/>
      <x:c r="V127" s="4"/>
    </x:row>
    <x:row r="128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  <x:c r="N128" s="4"/>
      <x:c r="O128" s="4"/>
      <x:c r="P128" s="4"/>
      <x:c r="Q128" s="4"/>
      <x:c r="R128" s="4"/>
      <x:c r="S128" s="4"/>
      <x:c r="T128" s="4"/>
      <x:c r="U128" s="4"/>
      <x:c r="V128" s="4"/>
    </x:row>
    <x:row r="129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  <x:c r="N129" s="4"/>
      <x:c r="O129" s="4"/>
      <x:c r="P129" s="4"/>
      <x:c r="Q129" s="4"/>
      <x:c r="R129" s="4"/>
      <x:c r="S129" s="4"/>
      <x:c r="T129" s="4"/>
      <x:c r="U129" s="4"/>
      <x:c r="V129" s="4"/>
    </x:row>
    <x:row r="130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  <x:c r="N130" s="4"/>
      <x:c r="O130" s="4"/>
      <x:c r="P130" s="4"/>
      <x:c r="Q130" s="4"/>
      <x:c r="R130" s="4"/>
      <x:c r="S130" s="4"/>
      <x:c r="T130" s="4"/>
      <x:c r="U130" s="4"/>
      <x:c r="V130" s="4"/>
    </x:row>
    <x:row r="13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  <x:c r="N131" s="4"/>
      <x:c r="O131" s="4"/>
      <x:c r="P131" s="4"/>
      <x:c r="Q131" s="4"/>
      <x:c r="R131" s="4"/>
      <x:c r="S131" s="4"/>
      <x:c r="T131" s="4"/>
      <x:c r="U131" s="4"/>
      <x:c r="V131" s="4"/>
    </x:row>
    <x:row r="132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  <x:c r="N132" s="4"/>
      <x:c r="O132" s="4"/>
      <x:c r="P132" s="4"/>
      <x:c r="Q132" s="4"/>
      <x:c r="R132" s="4"/>
      <x:c r="S132" s="4"/>
      <x:c r="T132" s="4"/>
      <x:c r="U132" s="4"/>
      <x:c r="V132" s="4"/>
    </x:row>
    <x:row r="133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  <x:c r="N133" s="4"/>
      <x:c r="O133" s="4"/>
      <x:c r="P133" s="4"/>
      <x:c r="Q133" s="4"/>
      <x:c r="R133" s="4"/>
      <x:c r="S133" s="4"/>
      <x:c r="T133" s="4"/>
      <x:c r="U133" s="4"/>
      <x:c r="V133" s="4"/>
    </x:row>
    <x:row r="134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  <x:c r="N134" s="4"/>
      <x:c r="O134" s="4"/>
      <x:c r="P134" s="4"/>
      <x:c r="Q134" s="4"/>
      <x:c r="R134" s="4"/>
      <x:c r="S134" s="4"/>
      <x:c r="T134" s="4"/>
      <x:c r="U134" s="4"/>
      <x:c r="V134" s="4"/>
    </x:row>
    <x:row r="135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  <x:c r="N135" s="4"/>
      <x:c r="O135" s="4"/>
      <x:c r="P135" s="4"/>
      <x:c r="Q135" s="4"/>
      <x:c r="R135" s="4"/>
      <x:c r="S135" s="4"/>
      <x:c r="T135" s="4"/>
      <x:c r="U135" s="4"/>
      <x:c r="V135" s="4"/>
    </x:row>
    <x:row r="136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  <x:c r="N136" s="4"/>
      <x:c r="O136" s="4"/>
      <x:c r="P136" s="4"/>
      <x:c r="Q136" s="4"/>
      <x:c r="R136" s="4"/>
      <x:c r="S136" s="4"/>
      <x:c r="T136" s="4"/>
      <x:c r="U136" s="4"/>
      <x:c r="V136" s="4"/>
    </x:row>
    <x:row r="137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  <x:c r="N137" s="4"/>
      <x:c r="O137" s="4"/>
      <x:c r="P137" s="4"/>
      <x:c r="Q137" s="4"/>
      <x:c r="R137" s="4"/>
      <x:c r="S137" s="4"/>
      <x:c r="T137" s="4"/>
      <x:c r="U137" s="4"/>
      <x:c r="V137" s="4"/>
    </x:row>
    <x:row r="138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  <x:c r="N138" s="4"/>
      <x:c r="O138" s="4"/>
      <x:c r="P138" s="4"/>
      <x:c r="Q138" s="4"/>
      <x:c r="R138" s="4"/>
      <x:c r="S138" s="4"/>
      <x:c r="T138" s="4"/>
      <x:c r="U138" s="4"/>
      <x:c r="V138" s="4"/>
    </x:row>
    <x:row r="139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  <x:c r="N139" s="4"/>
      <x:c r="O139" s="4"/>
      <x:c r="P139" s="4"/>
      <x:c r="Q139" s="4"/>
      <x:c r="R139" s="4"/>
      <x:c r="S139" s="4"/>
      <x:c r="T139" s="4"/>
      <x:c r="U139" s="4"/>
      <x:c r="V139" s="4"/>
    </x:row>
    <x:row r="140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  <x:c r="N140" s="4"/>
      <x:c r="O140" s="4"/>
      <x:c r="P140" s="4"/>
      <x:c r="Q140" s="4"/>
      <x:c r="R140" s="4"/>
      <x:c r="S140" s="4"/>
      <x:c r="T140" s="4"/>
      <x:c r="U140" s="4"/>
      <x:c r="V140" s="4"/>
    </x:row>
    <x:row r="14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  <x:c r="N141" s="4"/>
      <x:c r="O141" s="4"/>
      <x:c r="P141" s="4"/>
      <x:c r="Q141" s="4"/>
      <x:c r="R141" s="4"/>
      <x:c r="S141" s="4"/>
      <x:c r="T141" s="4"/>
      <x:c r="U141" s="4"/>
      <x:c r="V141" s="4"/>
    </x:row>
    <x:row r="142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  <x:c r="N142" s="4"/>
      <x:c r="O142" s="4"/>
      <x:c r="P142" s="4"/>
      <x:c r="Q142" s="4"/>
      <x:c r="R142" s="4"/>
      <x:c r="S142" s="4"/>
      <x:c r="T142" s="4"/>
      <x:c r="U142" s="4"/>
      <x:c r="V142" s="4"/>
    </x:row>
    <x:row r="143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  <x:c r="N143" s="4"/>
      <x:c r="O143" s="4"/>
      <x:c r="P143" s="4"/>
      <x:c r="Q143" s="4"/>
      <x:c r="R143" s="4"/>
      <x:c r="S143" s="4"/>
      <x:c r="T143" s="4"/>
      <x:c r="U143" s="4"/>
      <x:c r="V143" s="4"/>
    </x:row>
    <x:row r="144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4"/>
      <x:c r="N144" s="4"/>
      <x:c r="O144" s="4"/>
      <x:c r="P144" s="4"/>
      <x:c r="Q144" s="4"/>
      <x:c r="R144" s="4"/>
      <x:c r="S144" s="4"/>
      <x:c r="T144" s="4"/>
      <x:c r="U144" s="4"/>
      <x:c r="V144" s="4"/>
    </x:row>
    <x:row r="145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4"/>
      <x:c r="N145" s="4"/>
      <x:c r="O145" s="4"/>
      <x:c r="P145" s="4"/>
      <x:c r="Q145" s="4"/>
      <x:c r="R145" s="4"/>
      <x:c r="S145" s="4"/>
      <x:c r="T145" s="4"/>
      <x:c r="U145" s="4"/>
      <x:c r="V145" s="4"/>
    </x:row>
    <x:row r="146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4"/>
      <x:c r="N146" s="4"/>
      <x:c r="O146" s="4"/>
      <x:c r="P146" s="4"/>
      <x:c r="Q146" s="4"/>
      <x:c r="R146" s="4"/>
      <x:c r="S146" s="4"/>
      <x:c r="T146" s="4"/>
      <x:c r="U146" s="4"/>
      <x:c r="V146" s="4"/>
    </x:row>
    <x:row r="147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  <x:c r="N147" s="4"/>
      <x:c r="O147" s="4"/>
      <x:c r="P147" s="4"/>
      <x:c r="Q147" s="4"/>
      <x:c r="R147" s="4"/>
      <x:c r="S147" s="4"/>
      <x:c r="T147" s="4"/>
      <x:c r="U147" s="4"/>
      <x:c r="V147" s="4"/>
    </x:row>
    <x:row r="148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4"/>
      <x:c r="N148" s="4"/>
      <x:c r="O148" s="4"/>
      <x:c r="P148" s="4"/>
      <x:c r="Q148" s="4"/>
      <x:c r="R148" s="4"/>
      <x:c r="S148" s="4"/>
      <x:c r="T148" s="4"/>
      <x:c r="U148" s="4"/>
      <x:c r="V148" s="4"/>
    </x:row>
    <x:row r="149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  <x:c r="N149" s="4"/>
      <x:c r="O149" s="4"/>
      <x:c r="P149" s="4"/>
      <x:c r="Q149" s="4"/>
      <x:c r="R149" s="4"/>
      <x:c r="S149" s="4"/>
      <x:c r="T149" s="4"/>
      <x:c r="U149" s="4"/>
      <x:c r="V149" s="4"/>
    </x:row>
    <x:row r="150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  <x:c r="N150" s="4"/>
      <x:c r="O150" s="4"/>
      <x:c r="P150" s="4"/>
      <x:c r="Q150" s="4"/>
      <x:c r="R150" s="4"/>
      <x:c r="S150" s="4"/>
      <x:c r="T150" s="4"/>
      <x:c r="U150" s="4"/>
      <x:c r="V15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P2"/>
    <x:mergeCell ref="Q2:R2"/>
    <x:mergeCell ref="S2:T2"/>
    <x:mergeCell ref="U2:V2"/>
    <x:mergeCell ref="A4:V4"/>
    <x:mergeCell ref="A6:V6"/>
    <x:mergeCell ref="A7:V7"/>
  </x:mergeCells>
  <x:conditionalFormatting sqref="M11:N120">
    <x:cfRule type="containsText" dxfId="9" priority="1" operator="containsText" text="Desviada"/>
    <x:cfRule type="containsText" dxfId="10" priority="2" operator="containsText" text="En riesgo"/>
  </x:conditionalFormatting>
  <x:conditionalFormatting sqref="O11:O120">
    <x:cfRule type="containsText" dxfId="11" priority="3" operator="containsText" text="ERROR"/>
  </x:conditionalFormatting>
  <x:pageMargins left="0.7" right="0.7" top="0.75" bottom="0.75" header="0.3" footer="0.3"/>
  <x:tableParts count="1">
    <x:tablePart xmlns:r="http://schemas.openxmlformats.org/officeDocument/2006/relationships" r:id="R7aa9f15e16a64f76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4" hidden="0" customWidth="1"/>
    <x:col min="4" max="4" width="42" hidden="0" customWidth="1"/>
    <x:col min="5" max="5" width="20" hidden="0" customWidth="1"/>
    <x:col min="6" max="6" width="12" hidden="0" customWidth="1"/>
    <x:col min="7" max="7" width="10" hidden="0" customWidth="1"/>
    <x:col min="8" max="8" width="12" hidden="0" customWidth="1"/>
    <x:col min="9" max="9" width="20" hidden="0" customWidth="1"/>
    <x:col min="10" max="10" width="38" hidden="0" customWidth="1"/>
    <x:col min="11" max="11" width="14" hidden="0" customWidth="1"/>
    <x:col min="12" max="12" width="16" hidden="0" customWidth="1"/>
    <x:col min="13" max="13" width="15" hidden="0" customWidth="1"/>
    <x:col min="14" max="14" width="13" hidden="0" customWidth="1"/>
    <x:col min="15" max="15" width="15" hidden="0" customWidth="1"/>
    <x:col min="16" max="16" width="16" hidden="0" customWidth="1"/>
    <x:col min="17" max="17" width="14" hidden="0" customWidth="1"/>
    <x:col min="18" max="18" width="2" hidden="0" customWidth="1"/>
    <x:col min="27" max="27" width="2" hidden="1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AA1" t="str">
        <x:v>Abierto</x:v>
      </x:c>
    </x:row>
    <x:row r="2" ht="24" customHeight="1">
      <x:c r="A2" s="13" t="str">
        <x:v>Inicio</x:v>
      </x:c>
      <x:c r="B2" s="14" t="str">
        <x:v>Inicio</x:v>
      </x:c>
      <x:c r="C2" s="13" t="str">
        <x:v>Panel</x:v>
      </x:c>
      <x:c r="D2" s="14" t="str">
        <x:v>Panel</x:v>
      </x:c>
      <x:c r="E2" s="13" t="str">
        <x:v>Mapa estratégico</x:v>
      </x:c>
      <x:c r="F2" s="14" t="str">
        <x:v>Mapa estratégico</x:v>
      </x:c>
      <x:c r="G2" s="13" t="str">
        <x:v>Objetivos</x:v>
      </x:c>
      <x:c r="H2" s="14" t="str">
        <x:v>Objetivos</x:v>
      </x:c>
      <x:c r="I2" s="13" t="str">
        <x:v>Iniciativas</x:v>
      </x:c>
      <x:c r="J2" s="14" t="str">
        <x:v>Iniciativas</x:v>
      </x:c>
      <x:c r="K2" s="13" t="str">
        <x:v>Indicadores</x:v>
      </x:c>
      <x:c r="L2" s="14" t="str">
        <x:v>Indicadores</x:v>
      </x:c>
      <x:c r="M2" s="13" t="str">
        <x:v>Presupuesto</x:v>
      </x:c>
      <x:c r="N2" s="14" t="str">
        <x:v>Presupuesto</x:v>
      </x:c>
      <x:c r="O2" s="8" t="str">
        <x:v>Riesgos</x:v>
      </x:c>
      <x:c r="P2" s="9" t="str">
        <x:v>Riesgos</x:v>
      </x:c>
      <x:c r="Q2" s="13" t="str">
        <x:v>Revisión mensual</x:v>
      </x:c>
      <x:c r="R2" s="14" t="str">
        <x:v>Revisión mensual</x:v>
      </x:c>
      <x:c r="S2" s="13" t="str">
        <x:v>Configuración</x:v>
      </x:c>
      <x:c r="T2" s="14" t="str">
        <x:v>Configuración</x:v>
      </x:c>
      <x:c r="U2" s="13" t="str">
        <x:v>Auditoría</x:v>
      </x:c>
      <x:c r="V2" s="14" t="str">
        <x:v>Auditoría</x:v>
      </x:c>
      <x:c r="AA2" t="str">
        <x:v>Mitigando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AA3" t="str">
        <x:v>En seguimiento</x:v>
      </x:c>
    </x:row>
    <x:row r="4" ht="20" customHeight="1">
      <x:c r="A4" s="15" t="str">
        <x:v>CONTROL DE RIESGOS</x:v>
      </x:c>
      <x:c r="B4" s="15" t="str">
        <x:v>CONTROL DE RIESGOS</x:v>
      </x:c>
      <x:c r="C4" s="15" t="str">
        <x:v>CONTROL DE RIESGOS</x:v>
      </x:c>
      <x:c r="D4" s="15" t="str">
        <x:v>CONTROL DE RIESGOS</x:v>
      </x:c>
      <x:c r="E4" s="15" t="str">
        <x:v>CONTROL DE RIESGOS</x:v>
      </x:c>
      <x:c r="F4" s="15" t="str">
        <x:v>CONTROL DE RIESGOS</x:v>
      </x:c>
      <x:c r="G4" s="15" t="str">
        <x:v>CONTROL DE RIESGOS</x:v>
      </x:c>
      <x:c r="H4" s="15" t="str">
        <x:v>CONTROL DE RIESGOS</x:v>
      </x:c>
      <x:c r="I4" s="15" t="str">
        <x:v>CONTROL DE RIESGOS</x:v>
      </x:c>
      <x:c r="J4" s="15" t="str">
        <x:v>CONTROL DE RIESGOS</x:v>
      </x:c>
      <x:c r="K4" s="15" t="str">
        <x:v>CONTROL DE RIESGOS</x:v>
      </x:c>
      <x:c r="L4" s="15" t="str">
        <x:v>CONTROL DE RIESGOS</x:v>
      </x:c>
      <x:c r="M4" s="15" t="str">
        <x:v>CONTROL DE RIESGOS</x:v>
      </x:c>
      <x:c r="N4" s="15" t="str">
        <x:v>CONTROL DE RIESGOS</x:v>
      </x:c>
      <x:c r="O4" s="15" t="str">
        <x:v>CONTROL DE RIESGOS</x:v>
      </x:c>
      <x:c r="P4" s="15" t="str">
        <x:v>CONTROL DE RIESGOS</x:v>
      </x:c>
      <x:c r="Q4" s="15" t="str">
        <x:v>CONTROL DE RIESGOS</x:v>
      </x:c>
      <x:c r="R4" s="15" t="str">
        <x:v>CONTROL DE RIESGOS</x:v>
      </x:c>
      <x:c r="S4" s="15" t="str">
        <x:v>CONTROL DE RIESGOS</x:v>
      </x:c>
      <x:c r="T4" s="15" t="str">
        <x:v>CONTROL DE RIESGOS</x:v>
      </x:c>
      <x:c r="U4" s="15" t="str">
        <x:v>CONTROL DE RIESGOS</x:v>
      </x:c>
      <x:c r="V4" s="15" t="str">
        <x:v>CONTROL DE RIESGOS</x:v>
      </x:c>
      <x:c r="AA4" t="str">
        <x:v>Cerrado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U5" s="4"/>
      <x:c r="V5" s="4"/>
    </x:row>
    <x:row r="6" ht="22" customHeight="1">
      <x:c r="A6" s="17" t="str">
        <x:v>Registro de Riesgos Estratégicos</x:v>
      </x:c>
      <x:c r="B6" s="17" t="str">
        <x:v>Registro de Riesgos Estratégicos</x:v>
      </x:c>
      <x:c r="C6" s="17" t="str">
        <x:v>Registro de Riesgos Estratégicos</x:v>
      </x:c>
      <x:c r="D6" s="17" t="str">
        <x:v>Registro de Riesgos Estratégicos</x:v>
      </x:c>
      <x:c r="E6" s="17" t="str">
        <x:v>Registro de Riesgos Estratégicos</x:v>
      </x:c>
      <x:c r="F6" s="17" t="str">
        <x:v>Registro de Riesgos Estratégicos</x:v>
      </x:c>
      <x:c r="G6" s="17" t="str">
        <x:v>Registro de Riesgos Estratégicos</x:v>
      </x:c>
      <x:c r="H6" s="17" t="str">
        <x:v>Registro de Riesgos Estratégicos</x:v>
      </x:c>
      <x:c r="I6" s="17" t="str">
        <x:v>Registro de Riesgos Estratégicos</x:v>
      </x:c>
      <x:c r="J6" s="17" t="str">
        <x:v>Registro de Riesgos Estratégicos</x:v>
      </x:c>
      <x:c r="K6" s="17" t="str">
        <x:v>Registro de Riesgos Estratégicos</x:v>
      </x:c>
      <x:c r="L6" s="17" t="str">
        <x:v>Registro de Riesgos Estratégicos</x:v>
      </x:c>
      <x:c r="M6" s="17" t="str">
        <x:v>Registro de Riesgos Estratégicos</x:v>
      </x:c>
      <x:c r="N6" s="17" t="str">
        <x:v>Registro de Riesgos Estratégicos</x:v>
      </x:c>
      <x:c r="O6" s="17" t="str">
        <x:v>Registro de Riesgos Estratégicos</x:v>
      </x:c>
      <x:c r="P6" s="17" t="str">
        <x:v>Registro de Riesgos Estratégicos</x:v>
      </x:c>
      <x:c r="Q6" s="17" t="str">
        <x:v>Registro de Riesgos Estratégicos</x:v>
      </x:c>
      <x:c r="R6" s="17" t="str">
        <x:v>Registro de Riesgos Estratégicos</x:v>
      </x:c>
      <x:c r="S6" s="17" t="str">
        <x:v>Registro de Riesgos Estratégicos</x:v>
      </x:c>
      <x:c r="T6" s="17" t="str">
        <x:v>Registro de Riesgos Estratégicos</x:v>
      </x:c>
      <x:c r="U6" s="17" t="str">
        <x:v>Registro de Riesgos Estratégicos</x:v>
      </x:c>
      <x:c r="V6" s="17" t="str">
        <x:v>Registro de Riesgos Estratégicos</x:v>
      </x:c>
    </x:row>
    <x:row r="7" ht="22" customHeight="1">
      <x:c r="A7" s="18" t="str">
        <x:v>Puntúe riesgos, asigne respuestas y supervise mitigación y exposición residual.</x:v>
      </x:c>
      <x:c r="B7" s="18" t="str">
        <x:v>Puntúe riesgos, asigne respuestas y supervise mitigación y exposición residual.</x:v>
      </x:c>
      <x:c r="C7" s="18" t="str">
        <x:v>Puntúe riesgos, asigne respuestas y supervise mitigación y exposición residual.</x:v>
      </x:c>
      <x:c r="D7" s="18" t="str">
        <x:v>Puntúe riesgos, asigne respuestas y supervise mitigación y exposición residual.</x:v>
      </x:c>
      <x:c r="E7" s="18" t="str">
        <x:v>Puntúe riesgos, asigne respuestas y supervise mitigación y exposición residual.</x:v>
      </x:c>
      <x:c r="F7" s="18" t="str">
        <x:v>Puntúe riesgos, asigne respuestas y supervise mitigación y exposición residual.</x:v>
      </x:c>
      <x:c r="G7" s="18" t="str">
        <x:v>Puntúe riesgos, asigne respuestas y supervise mitigación y exposición residual.</x:v>
      </x:c>
      <x:c r="H7" s="18" t="str">
        <x:v>Puntúe riesgos, asigne respuestas y supervise mitigación y exposición residual.</x:v>
      </x:c>
      <x:c r="I7" s="18" t="str">
        <x:v>Puntúe riesgos, asigne respuestas y supervise mitigación y exposición residual.</x:v>
      </x:c>
      <x:c r="J7" s="18" t="str">
        <x:v>Puntúe riesgos, asigne respuestas y supervise mitigación y exposición residual.</x:v>
      </x:c>
      <x:c r="K7" s="18" t="str">
        <x:v>Puntúe riesgos, asigne respuestas y supervise mitigación y exposición residual.</x:v>
      </x:c>
      <x:c r="L7" s="18" t="str">
        <x:v>Puntúe riesgos, asigne respuestas y supervise mitigación y exposición residual.</x:v>
      </x:c>
      <x:c r="M7" s="18" t="str">
        <x:v>Puntúe riesgos, asigne respuestas y supervise mitigación y exposición residual.</x:v>
      </x:c>
      <x:c r="N7" s="18" t="str">
        <x:v>Puntúe riesgos, asigne respuestas y supervise mitigación y exposición residual.</x:v>
      </x:c>
      <x:c r="O7" s="18" t="str">
        <x:v>Puntúe riesgos, asigne respuestas y supervise mitigación y exposición residual.</x:v>
      </x:c>
      <x:c r="P7" s="18" t="str">
        <x:v>Puntúe riesgos, asigne respuestas y supervise mitigación y exposición residual.</x:v>
      </x:c>
      <x:c r="Q7" s="18" t="str">
        <x:v>Puntúe riesgos, asigne respuestas y supervise mitigación y exposición residual.</x:v>
      </x:c>
      <x:c r="R7" s="18" t="str">
        <x:v>Puntúe riesgos, asigne respuestas y supervise mitigación y exposición residual.</x:v>
      </x:c>
      <x:c r="S7" s="18" t="str">
        <x:v>Puntúe riesgos, asigne respuestas y supervise mitigación y exposición residual.</x:v>
      </x:c>
      <x:c r="T7" s="18" t="str">
        <x:v>Puntúe riesgos, asigne respuestas y supervise mitigación y exposición residual.</x:v>
      </x:c>
      <x:c r="U7" s="18" t="str">
        <x:v>Puntúe riesgos, asigne respuestas y supervise mitigación y exposición residual.</x:v>
      </x:c>
      <x:c r="V7" s="18" t="str">
        <x:v>Puntúe riesgos, asigne respuestas y supervise mitigación y exposición residual.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U9" s="4"/>
      <x:c r="V9" s="4"/>
    </x:row>
    <x:row r="10">
      <x:c r="A10" s="41" t="str">
        <x:v>ID riesgo</x:v>
      </x:c>
      <x:c r="B10" s="42" t="str">
        <x:v>ID objetivo</x:v>
      </x:c>
      <x:c r="C10" s="42" t="str">
        <x:v>ID iniciativa</x:v>
      </x:c>
      <x:c r="D10" s="42" t="str">
        <x:v>Riesgo</x:v>
      </x:c>
      <x:c r="E10" s="42" t="str">
        <x:v>Responsable</x:v>
      </x:c>
      <x:c r="F10" s="42" t="str">
        <x:v>Probabilidad</x:v>
      </x:c>
      <x:c r="G10" s="42" t="str">
        <x:v>Impacto</x:v>
      </x:c>
      <x:c r="H10" s="42" t="str">
        <x:v>Puntuación</x:v>
      </x:c>
      <x:c r="I10" s="42" t="str">
        <x:v>Estrategia</x:v>
      </x:c>
      <x:c r="J10" s="42" t="str">
        <x:v>Acción de mitigación</x:v>
      </x:c>
      <x:c r="K10" s="42" t="str">
        <x:v>Vencimiento</x:v>
      </x:c>
      <x:c r="L10" s="42" t="str">
        <x:v>Estado</x:v>
      </x:c>
      <x:c r="M10" s="42" t="str">
        <x:v>Probabilidad residual</x:v>
      </x:c>
      <x:c r="N10" s="42" t="str">
        <x:v>Impacto residual</x:v>
      </x:c>
      <x:c r="O10" s="42" t="str">
        <x:v>Puntuación residual</x:v>
      </x:c>
      <x:c r="P10" s="42" t="str">
        <x:v>Estado control</x:v>
      </x:c>
      <x:c r="Q10" s="42" t="str">
        <x:v>Control de datos</x:v>
      </x:c>
      <x:c r="R10" s="43" t="str">
        <x:v>Rango</x:v>
      </x:c>
      <x:c r="S10" s="4"/>
      <x:c r="T10" s="4"/>
      <x:c r="U10" s="4"/>
      <x:c r="V10" s="4"/>
    </x:row>
    <x:row r="11">
      <x:c r="A11" s="28" t="str">
        <x:v>R-001</x:v>
      </x:c>
      <x:c r="B11" s="28" t="str">
        <x:v>G-001</x:v>
      </x:c>
      <x:c r="C11" s="28" t="str">
        <x:v>I-002</x:v>
      </x:c>
      <x:c r="D11" s="28" t="str">
        <x:v>La aprobación retrasa la automatización</x:v>
      </x:c>
      <x:c r="E11" s="28" t="str">
        <x:v>Lucas Martin</x:v>
      </x:c>
      <x:c r="F11" s="28" t="n">
        <x:v>4</x:v>
      </x:c>
      <x:c r="G11" s="28" t="n">
        <x:v>4</x:v>
      </x:c>
      <x:c r="H11" s="64" t="n">
        <x:f>IF(A11="","",F11*G11)</x:f>
        <x:v>16</x:v>
      </x:c>
      <x:c r="I11" s="28" t="str">
        <x:v>Reducir</x:v>
      </x:c>
      <x:c r="J11" s="28" t="str">
        <x:v>Aprobar alcance y alternativa</x:v>
      </x:c>
      <x:c r="K11" s="70" t="d">
        <x:v>2026-11-10T00:00:00.000Z</x:v>
      </x:c>
      <x:c r="L11" s="28" t="str">
        <x:v>Mitigando</x:v>
      </x:c>
      <x:c r="M11" s="28" t="n">
        <x:v>2</x:v>
      </x:c>
      <x:c r="N11" s="28" t="n">
        <x:v>3</x:v>
      </x:c>
      <x:c r="O11" s="64" t="n">
        <x:f>IF(A11="","",M11*N11)</x:f>
        <x:v>6</x:v>
      </x:c>
      <x:c r="P11" s="64" t="str">
        <x:f>IF(A11="","",IF(L11="Cerrado","Cerrada",IF(OR(J11="",K11=""),"Falta",IF(K11&lt;'CONFIGURACIÓN'!$D$12,"Vencida",IF(O11&gt;=15,"Desviada",IF(O11&gt;=8,"En riesgo","Al día"))))))</x:f>
        <x:v>Al día</x:v>
      </x:c>
      <x:c r="Q11" s="64" t="str">
        <x:f>IF(A11="","",IF(OR(COUNTIF($A$11:$A$100,A11)&gt;1,B11="",COUNTIF('OBJETIVOS'!$A$11:$A$100,B11)=0,C11="",COUNTIF('INICIATIVAS'!$A$11:$A$120,C11)=0,D11="",E11="",F11&lt;1,F11&gt;5,G11&lt;1,G11&gt;5,I11="",J11="",K11="",L11="",M11&lt;1,M11&gt;5,N11&lt;1,N11&gt;5),"ERROR","CORRECTO"))</x:f>
        <x:v>CORRECTO</x:v>
      </x:c>
      <x:c r="R11" s="75" t="n">
        <x:f>IF(A11="",99999,IF(P11="Cerrada",99999,IF(P11="Vencida",100,IF(P11="Desviada",200,IF(P11="En riesgo",300,400)))+ROW()/10000))</x:f>
        <x:v>400.0011</x:v>
      </x:c>
      <x:c r="S11" s="4"/>
      <x:c r="T11" s="4"/>
      <x:c r="U11" s="4"/>
      <x:c r="V11" s="4"/>
    </x:row>
    <x:row r="12">
      <x:c r="A12" s="29" t="str">
        <x:v>R-002</x:v>
      </x:c>
      <x:c r="B12" s="29" t="str">
        <x:v>G-002</x:v>
      </x:c>
      <x:c r="C12" s="29" t="str">
        <x:v>I-003</x:v>
      </x:c>
      <x:c r="D12" s="29" t="str">
        <x:v>Baja adopción de la guía de renovación</x:v>
      </x:c>
      <x:c r="E12" s="29" t="str">
        <x:v>Daniel Ruiz</x:v>
      </x:c>
      <x:c r="F12" s="29" t="n">
        <x:v>3</x:v>
      </x:c>
      <x:c r="G12" s="29" t="n">
        <x:v>4</x:v>
      </x:c>
      <x:c r="H12" s="65" t="n">
        <x:f>IF(A12="","",F12*G12)</x:f>
        <x:v>12</x:v>
      </x:c>
      <x:c r="I12" s="29" t="str">
        <x:v>Reducir</x:v>
      </x:c>
      <x:c r="J12" s="29" t="str">
        <x:v>Revisar adopción semanalmente</x:v>
      </x:c>
      <x:c r="K12" s="31" t="d">
        <x:v>2026-11-04T00:00:00.000Z</x:v>
      </x:c>
      <x:c r="L12" s="29" t="str">
        <x:v>Mitigando</x:v>
      </x:c>
      <x:c r="M12" s="29" t="n">
        <x:v>2</x:v>
      </x:c>
      <x:c r="N12" s="29" t="n">
        <x:v>3</x:v>
      </x:c>
      <x:c r="O12" s="65" t="n">
        <x:f>IF(A12="","",M12*N12)</x:f>
        <x:v>6</x:v>
      </x:c>
      <x:c r="P12" s="65" t="str">
        <x:f>IF(A12="","",IF(L12="Cerrado","Cerrada",IF(OR(J12="",K12=""),"Falta",IF(K12&lt;'CONFIGURACIÓN'!$D$12,"Vencida",IF(O12&gt;=15,"Desviada",IF(O12&gt;=8,"En riesgo","Al día"))))))</x:f>
        <x:v>Al día</x:v>
      </x:c>
      <x:c r="Q12" s="65" t="str">
        <x:f>IF(A12="","",IF(OR(COUNTIF($A$11:$A$100,A12)&gt;1,B12="",COUNTIF('OBJETIVOS'!$A$11:$A$100,B12)=0,C12="",COUNTIF('INICIATIVAS'!$A$11:$A$120,C12)=0,D12="",E12="",F12&lt;1,F12&gt;5,G12&lt;1,G12&gt;5,I12="",J12="",K12="",L12="",M12&lt;1,M12&gt;5,N12&lt;1,N12&gt;5),"ERROR","CORRECTO"))</x:f>
        <x:v>CORRECTO</x:v>
      </x:c>
      <x:c r="R12" s="76" t="n">
        <x:f>IF(A12="",99999,IF(P12="Cerrada",99999,IF(P12="Vencida",100,IF(P12="Desviada",200,IF(P12="En riesgo",300,400)))+ROW()/10000))</x:f>
        <x:v>400.0012</x:v>
      </x:c>
      <x:c r="S12" s="4"/>
      <x:c r="T12" s="4"/>
      <x:c r="U12" s="4"/>
      <x:c r="V12" s="4"/>
    </x:row>
    <x:row r="13">
      <x:c r="A13" s="29" t="str">
        <x:v>R-003</x:v>
      </x:c>
      <x:c r="B13" s="29" t="str">
        <x:v>G-003</x:v>
      </x:c>
      <x:c r="C13" s="29" t="str">
        <x:v>I-005</x:v>
      </x:c>
      <x:c r="D13" s="29" t="str">
        <x:v>Falta de escáner bloquea el piloto</x:v>
      </x:c>
      <x:c r="E13" s="29" t="str">
        <x:v>Maya Hassan</x:v>
      </x:c>
      <x:c r="F13" s="29" t="n">
        <x:v>4</x:v>
      </x:c>
      <x:c r="G13" s="29" t="n">
        <x:v>5</x:v>
      </x:c>
      <x:c r="H13" s="65" t="n">
        <x:f>IF(A13="","",F13*G13)</x:f>
        <x:v>20</x:v>
      </x:c>
      <x:c r="I13" s="29" t="str">
        <x:v>Reducir</x:v>
      </x:c>
      <x:c r="J13" s="29" t="str">
        <x:v>Asegurar dispositivos temporales</x:v>
      </x:c>
      <x:c r="K13" s="31" t="d">
        <x:v>2026-10-25T00:00:00.000Z</x:v>
      </x:c>
      <x:c r="L13" s="29" t="str">
        <x:v>Mitigando</x:v>
      </x:c>
      <x:c r="M13" s="29" t="n">
        <x:v>3</x:v>
      </x:c>
      <x:c r="N13" s="29" t="n">
        <x:v>4</x:v>
      </x:c>
      <x:c r="O13" s="65" t="n">
        <x:f>IF(A13="","",M13*N13)</x:f>
        <x:v>12</x:v>
      </x:c>
      <x:c r="P13" s="65" t="str">
        <x:f>IF(A13="","",IF(L13="Cerrado","Cerrada",IF(OR(J13="",K13=""),"Falta",IF(K13&lt;'CONFIGURACIÓN'!$D$12,"Vencida",IF(O13&gt;=15,"Desviada",IF(O13&gt;=8,"En riesgo","Al día"))))))</x:f>
        <x:v>Vencida</x:v>
      </x:c>
      <x:c r="Q13" s="65" t="str">
        <x:f>IF(A13="","",IF(OR(COUNTIF($A$11:$A$100,A13)&gt;1,B13="",COUNTIF('OBJETIVOS'!$A$11:$A$100,B13)=0,C13="",COUNTIF('INICIATIVAS'!$A$11:$A$120,C13)=0,D13="",E13="",F13&lt;1,F13&gt;5,G13&lt;1,G13&gt;5,I13="",J13="",K13="",L13="",M13&lt;1,M13&gt;5,N13&lt;1,N13&gt;5),"ERROR","CORRECTO"))</x:f>
        <x:v>CORRECTO</x:v>
      </x:c>
      <x:c r="R13" s="76" t="n">
        <x:f>IF(A13="",99999,IF(P13="Cerrada",99999,IF(P13="Vencida",100,IF(P13="Desviada",200,IF(P13="En riesgo",300,400)))+ROW()/10000))</x:f>
        <x:v>100.0013</x:v>
      </x:c>
      <x:c r="S13" s="4"/>
      <x:c r="T13" s="4"/>
      <x:c r="U13" s="4"/>
      <x:c r="V13" s="4"/>
    </x:row>
    <x:row r="14">
      <x:c r="A14" s="29" t="str">
        <x:v>R-004</x:v>
      </x:c>
      <x:c r="B14" s="29" t="str">
        <x:v>G-004</x:v>
      </x:c>
      <x:c r="C14" s="29" t="str">
        <x:v>I-006</x:v>
      </x:c>
      <x:c r="D14" s="29" t="str">
        <x:v>La disciplina de conteo cae en semanas pico</x:v>
      </x:c>
      <x:c r="E14" s="29" t="str">
        <x:v>Lucas Martin</x:v>
      </x:c>
      <x:c r="F14" s="29" t="n">
        <x:v>3</x:v>
      </x:c>
      <x:c r="G14" s="29" t="n">
        <x:v>3</x:v>
      </x:c>
      <x:c r="H14" s="65" t="n">
        <x:f>IF(A14="","",F14*G14)</x:f>
        <x:v>9</x:v>
      </x:c>
      <x:c r="I14" s="29" t="str">
        <x:v>Reducir</x:v>
      </x:c>
      <x:c r="J14" s="29" t="str">
        <x:v>Proteger ventanas de conteo</x:v>
      </x:c>
      <x:c r="K14" s="31" t="d">
        <x:v>2026-11-15T00:00:00.000Z</x:v>
      </x:c>
      <x:c r="L14" s="29" t="str">
        <x:v>En seguimiento</x:v>
      </x:c>
      <x:c r="M14" s="29" t="n">
        <x:v>2</x:v>
      </x:c>
      <x:c r="N14" s="29" t="n">
        <x:v>2</x:v>
      </x:c>
      <x:c r="O14" s="65" t="n">
        <x:f>IF(A14="","",M14*N14)</x:f>
        <x:v>4</x:v>
      </x:c>
      <x:c r="P14" s="65" t="str">
        <x:f>IF(A14="","",IF(L14="Cerrado","Cerrada",IF(OR(J14="",K14=""),"Falta",IF(K14&lt;'CONFIGURACIÓN'!$D$12,"Vencida",IF(O14&gt;=15,"Desviada",IF(O14&gt;=8,"En riesgo","Al día"))))))</x:f>
        <x:v>Al día</x:v>
      </x:c>
      <x:c r="Q14" s="65" t="str">
        <x:f>IF(A14="","",IF(OR(COUNTIF($A$11:$A$100,A14)&gt;1,B14="",COUNTIF('OBJETIVOS'!$A$11:$A$100,B14)=0,C14="",COUNTIF('INICIATIVAS'!$A$11:$A$120,C14)=0,D14="",E14="",F14&lt;1,F14&gt;5,G14&lt;1,G14&gt;5,I14="",J14="",K14="",L14="",M14&lt;1,M14&gt;5,N14&lt;1,N14&gt;5),"ERROR","CORRECTO"))</x:f>
        <x:v>CORRECTO</x:v>
      </x:c>
      <x:c r="R14" s="76" t="n">
        <x:f>IF(A14="",99999,IF(P14="Cerrada",99999,IF(P14="Vencida",100,IF(P14="Desviada",200,IF(P14="En riesgo",300,400)))+ROW()/10000))</x:f>
        <x:v>400.0014</x:v>
      </x:c>
      <x:c r="S14" s="4"/>
      <x:c r="T14" s="4"/>
      <x:c r="U14" s="4"/>
      <x:c r="V14" s="4"/>
    </x:row>
    <x:row r="15">
      <x:c r="A15" s="29" t="str">
        <x:v>R-005</x:v>
      </x:c>
      <x:c r="B15" s="29" t="str">
        <x:v>G-005</x:v>
      </x:c>
      <x:c r="C15" s="29" t="str">
        <x:v>I-007</x:v>
      </x:c>
      <x:c r="D15" s="29" t="str">
        <x:v>Los responsables consideran opcionales los laboratorios</x:v>
      </x:c>
      <x:c r="E15" s="29" t="str">
        <x:v>Omar Saleh</x:v>
      </x:c>
      <x:c r="F15" s="29" t="n">
        <x:v>3</x:v>
      </x:c>
      <x:c r="G15" s="29" t="n">
        <x:v>4</x:v>
      </x:c>
      <x:c r="H15" s="65" t="n">
        <x:f>IF(A15="","",F15*G15)</x:f>
        <x:v>12</x:v>
      </x:c>
      <x:c r="I15" s="29" t="str">
        <x:v>Reducir</x:v>
      </x:c>
      <x:c r="J15" s="29" t="str">
        <x:v>Patrocinar asistencia y publicar finalización</x:v>
      </x:c>
      <x:c r="K15" s="31" t="d">
        <x:v>2026-11-07T00:00:00.000Z</x:v>
      </x:c>
      <x:c r="L15" s="29" t="str">
        <x:v>Abierto</x:v>
      </x:c>
      <x:c r="M15" s="29" t="n">
        <x:v>2</x:v>
      </x:c>
      <x:c r="N15" s="29" t="n">
        <x:v>3</x:v>
      </x:c>
      <x:c r="O15" s="65" t="n">
        <x:f>IF(A15="","",M15*N15)</x:f>
        <x:v>6</x:v>
      </x:c>
      <x:c r="P15" s="65" t="str">
        <x:f>IF(A15="","",IF(L15="Cerrado","Cerrada",IF(OR(J15="",K15=""),"Falta",IF(K15&lt;'CONFIGURACIÓN'!$D$12,"Vencida",IF(O15&gt;=15,"Desviada",IF(O15&gt;=8,"En riesgo","Al día"))))))</x:f>
        <x:v>Al día</x:v>
      </x:c>
      <x:c r="Q15" s="65" t="str">
        <x:f>IF(A15="","",IF(OR(COUNTIF($A$11:$A$100,A15)&gt;1,B15="",COUNTIF('OBJETIVOS'!$A$11:$A$100,B15)=0,C15="",COUNTIF('INICIATIVAS'!$A$11:$A$120,C15)=0,D15="",E15="",F15&lt;1,F15&gt;5,G15&lt;1,G15&gt;5,I15="",J15="",K15="",L15="",M15&lt;1,M15&gt;5,N15&lt;1,N15&gt;5),"ERROR","CORRECTO"))</x:f>
        <x:v>CORRECTO</x:v>
      </x:c>
      <x:c r="R15" s="76" t="n">
        <x:f>IF(A15="",99999,IF(P15="Cerrada",99999,IF(P15="Vencida",100,IF(P15="Desviada",200,IF(P15="En riesgo",300,400)))+ROW()/10000))</x:f>
        <x:v>400.0015</x:v>
      </x:c>
      <x:c r="S15" s="4"/>
      <x:c r="T15" s="4"/>
      <x:c r="U15" s="4"/>
      <x:c r="V15" s="4"/>
    </x:row>
    <x:row r="16">
      <x:c r="A16" s="29"/>
      <x:c r="B16" s="29"/>
      <x:c r="C16" s="29"/>
      <x:c r="D16" s="29"/>
      <x:c r="E16" s="29"/>
      <x:c r="F16" s="29"/>
      <x:c r="G16" s="29"/>
      <x:c r="H16" s="65" t="str">
        <x:f>IF(A16="","",F16*G16)</x:f>
      </x:c>
      <x:c r="I16" s="29"/>
      <x:c r="J16" s="29"/>
      <x:c r="K16" s="31"/>
      <x:c r="L16" s="29"/>
      <x:c r="M16" s="29"/>
      <x:c r="N16" s="29"/>
      <x:c r="O16" s="65" t="str">
        <x:f>IF(A16="","",M16*N16)</x:f>
      </x:c>
      <x:c r="P16" s="65" t="str">
        <x:f>IF(A16="","",IF(L16="Cerrado","Cerrada",IF(OR(J16="",K16=""),"Falta",IF(K16&lt;'CONFIGURACIÓN'!$D$12,"Vencida",IF(O16&gt;=15,"Desviada",IF(O16&gt;=8,"En riesgo","Al día"))))))</x:f>
      </x:c>
      <x:c r="Q16" s="65" t="str">
        <x:f>IF(A16="","",IF(OR(COUNTIF($A$11:$A$100,A16)&gt;1,B16="",COUNTIF('OBJETIVOS'!$A$11:$A$100,B16)=0,C16="",COUNTIF('INICIATIVAS'!$A$11:$A$120,C16)=0,D16="",E16="",F16&lt;1,F16&gt;5,G16&lt;1,G16&gt;5,I16="",J16="",K16="",L16="",M16&lt;1,M16&gt;5,N16&lt;1,N16&gt;5),"ERROR","CORRECTO"))</x:f>
      </x:c>
      <x:c r="R16" s="76" t="n">
        <x:f>IF(A16="",99999,IF(P16="Cerrada",99999,IF(P16="Vencida",100,IF(P16="Desviada",200,IF(P16="En riesgo",300,400)))+ROW()/10000))</x:f>
        <x:v>99999</x:v>
      </x:c>
      <x:c r="S16" s="4"/>
      <x:c r="T16" s="4"/>
      <x:c r="U16" s="4"/>
      <x:c r="V16" s="4"/>
    </x:row>
    <x:row r="17">
      <x:c r="A17" s="29"/>
      <x:c r="B17" s="29"/>
      <x:c r="C17" s="29"/>
      <x:c r="D17" s="29"/>
      <x:c r="E17" s="29"/>
      <x:c r="F17" s="29"/>
      <x:c r="G17" s="29"/>
      <x:c r="H17" s="65" t="str">
        <x:f>IF(A17="","",F17*G17)</x:f>
      </x:c>
      <x:c r="I17" s="29"/>
      <x:c r="J17" s="29"/>
      <x:c r="K17" s="31"/>
      <x:c r="L17" s="29"/>
      <x:c r="M17" s="29"/>
      <x:c r="N17" s="29"/>
      <x:c r="O17" s="65" t="str">
        <x:f>IF(A17="","",M17*N17)</x:f>
      </x:c>
      <x:c r="P17" s="65" t="str">
        <x:f>IF(A17="","",IF(L17="Cerrado","Cerrada",IF(OR(J17="",K17=""),"Falta",IF(K17&lt;'CONFIGURACIÓN'!$D$12,"Vencida",IF(O17&gt;=15,"Desviada",IF(O17&gt;=8,"En riesgo","Al día"))))))</x:f>
      </x:c>
      <x:c r="Q17" s="65" t="str">
        <x:f>IF(A17="","",IF(OR(COUNTIF($A$11:$A$100,A17)&gt;1,B17="",COUNTIF('OBJETIVOS'!$A$11:$A$100,B17)=0,C17="",COUNTIF('INICIATIVAS'!$A$11:$A$120,C17)=0,D17="",E17="",F17&lt;1,F17&gt;5,G17&lt;1,G17&gt;5,I17="",J17="",K17="",L17="",M17&lt;1,M17&gt;5,N17&lt;1,N17&gt;5),"ERROR","CORRECTO"))</x:f>
      </x:c>
      <x:c r="R17" s="76" t="n">
        <x:f>IF(A17="",99999,IF(P17="Cerrada",99999,IF(P17="Vencida",100,IF(P17="Desviada",200,IF(P17="En riesgo",300,400)))+ROW()/10000))</x:f>
        <x:v>99999</x:v>
      </x:c>
      <x:c r="S17" s="4"/>
      <x:c r="T17" s="4"/>
      <x:c r="U17" s="4"/>
      <x:c r="V17" s="4"/>
    </x:row>
    <x:row r="18">
      <x:c r="A18" s="29"/>
      <x:c r="B18" s="29"/>
      <x:c r="C18" s="29"/>
      <x:c r="D18" s="29"/>
      <x:c r="E18" s="29"/>
      <x:c r="F18" s="29"/>
      <x:c r="G18" s="29"/>
      <x:c r="H18" s="65" t="str">
        <x:f>IF(A18="","",F18*G18)</x:f>
      </x:c>
      <x:c r="I18" s="29"/>
      <x:c r="J18" s="29"/>
      <x:c r="K18" s="31"/>
      <x:c r="L18" s="29"/>
      <x:c r="M18" s="29"/>
      <x:c r="N18" s="29"/>
      <x:c r="O18" s="65" t="str">
        <x:f>IF(A18="","",M18*N18)</x:f>
      </x:c>
      <x:c r="P18" s="65" t="str">
        <x:f>IF(A18="","",IF(L18="Cerrado","Cerrada",IF(OR(J18="",K18=""),"Falta",IF(K18&lt;'CONFIGURACIÓN'!$D$12,"Vencida",IF(O18&gt;=15,"Desviada",IF(O18&gt;=8,"En riesgo","Al día"))))))</x:f>
      </x:c>
      <x:c r="Q18" s="65" t="str">
        <x:f>IF(A18="","",IF(OR(COUNTIF($A$11:$A$100,A18)&gt;1,B18="",COUNTIF('OBJETIVOS'!$A$11:$A$100,B18)=0,C18="",COUNTIF('INICIATIVAS'!$A$11:$A$120,C18)=0,D18="",E18="",F18&lt;1,F18&gt;5,G18&lt;1,G18&gt;5,I18="",J18="",K18="",L18="",M18&lt;1,M18&gt;5,N18&lt;1,N18&gt;5),"ERROR","CORRECTO"))</x:f>
      </x:c>
      <x:c r="R18" s="76" t="n">
        <x:f>IF(A18="",99999,IF(P18="Cerrada",99999,IF(P18="Vencida",100,IF(P18="Desviada",200,IF(P18="En riesgo",300,400)))+ROW()/10000))</x:f>
        <x:v>99999</x:v>
      </x:c>
      <x:c r="S18" s="4"/>
      <x:c r="T18" s="4"/>
      <x:c r="U18" s="4"/>
      <x:c r="V18" s="4"/>
    </x:row>
    <x:row r="19">
      <x:c r="A19" s="29"/>
      <x:c r="B19" s="29"/>
      <x:c r="C19" s="29"/>
      <x:c r="D19" s="29"/>
      <x:c r="E19" s="29"/>
      <x:c r="F19" s="29"/>
      <x:c r="G19" s="29"/>
      <x:c r="H19" s="65" t="str">
        <x:f>IF(A19="","",F19*G19)</x:f>
      </x:c>
      <x:c r="I19" s="29"/>
      <x:c r="J19" s="29"/>
      <x:c r="K19" s="31"/>
      <x:c r="L19" s="29"/>
      <x:c r="M19" s="29"/>
      <x:c r="N19" s="29"/>
      <x:c r="O19" s="65" t="str">
        <x:f>IF(A19="","",M19*N19)</x:f>
      </x:c>
      <x:c r="P19" s="65" t="str">
        <x:f>IF(A19="","",IF(L19="Cerrado","Cerrada",IF(OR(J19="",K19=""),"Falta",IF(K19&lt;'CONFIGURACIÓN'!$D$12,"Vencida",IF(O19&gt;=15,"Desviada",IF(O19&gt;=8,"En riesgo","Al día"))))))</x:f>
      </x:c>
      <x:c r="Q19" s="65" t="str">
        <x:f>IF(A19="","",IF(OR(COUNTIF($A$11:$A$100,A19)&gt;1,B19="",COUNTIF('OBJETIVOS'!$A$11:$A$100,B19)=0,C19="",COUNTIF('INICIATIVAS'!$A$11:$A$120,C19)=0,D19="",E19="",F19&lt;1,F19&gt;5,G19&lt;1,G19&gt;5,I19="",J19="",K19="",L19="",M19&lt;1,M19&gt;5,N19&lt;1,N19&gt;5),"ERROR","CORRECTO"))</x:f>
      </x:c>
      <x:c r="R19" s="76" t="n">
        <x:f>IF(A19="",99999,IF(P19="Cerrada",99999,IF(P19="Vencida",100,IF(P19="Desviada",200,IF(P19="En riesgo",300,400)))+ROW()/10000))</x:f>
        <x:v>99999</x:v>
      </x:c>
      <x:c r="S19" s="4"/>
      <x:c r="T19" s="4"/>
      <x:c r="U19" s="4"/>
      <x:c r="V19" s="4"/>
    </x:row>
    <x:row r="20">
      <x:c r="A20" s="29"/>
      <x:c r="B20" s="29"/>
      <x:c r="C20" s="29"/>
      <x:c r="D20" s="29"/>
      <x:c r="E20" s="29"/>
      <x:c r="F20" s="29"/>
      <x:c r="G20" s="29"/>
      <x:c r="H20" s="65" t="str">
        <x:f>IF(A20="","",F20*G20)</x:f>
      </x:c>
      <x:c r="I20" s="29"/>
      <x:c r="J20" s="29"/>
      <x:c r="K20" s="31"/>
      <x:c r="L20" s="29"/>
      <x:c r="M20" s="29"/>
      <x:c r="N20" s="29"/>
      <x:c r="O20" s="65" t="str">
        <x:f>IF(A20="","",M20*N20)</x:f>
      </x:c>
      <x:c r="P20" s="65" t="str">
        <x:f>IF(A20="","",IF(L20="Cerrado","Cerrada",IF(OR(J20="",K20=""),"Falta",IF(K20&lt;'CONFIGURACIÓN'!$D$12,"Vencida",IF(O20&gt;=15,"Desviada",IF(O20&gt;=8,"En riesgo","Al día"))))))</x:f>
      </x:c>
      <x:c r="Q20" s="65" t="str">
        <x:f>IF(A20="","",IF(OR(COUNTIF($A$11:$A$100,A20)&gt;1,B20="",COUNTIF('OBJETIVOS'!$A$11:$A$100,B20)=0,C20="",COUNTIF('INICIATIVAS'!$A$11:$A$120,C20)=0,D20="",E20="",F20&lt;1,F20&gt;5,G20&lt;1,G20&gt;5,I20="",J20="",K20="",L20="",M20&lt;1,M20&gt;5,N20&lt;1,N20&gt;5),"ERROR","CORRECTO"))</x:f>
      </x:c>
      <x:c r="R20" s="76" t="n">
        <x:f>IF(A20="",99999,IF(P20="Cerrada",99999,IF(P20="Vencida",100,IF(P20="Desviada",200,IF(P20="En riesgo",300,400)))+ROW()/10000))</x:f>
        <x:v>99999</x:v>
      </x:c>
      <x:c r="S20" s="4"/>
      <x:c r="T20" s="4"/>
      <x:c r="U20" s="4"/>
      <x:c r="V20" s="4"/>
    </x:row>
    <x:row r="21">
      <x:c r="A21" s="29"/>
      <x:c r="B21" s="29"/>
      <x:c r="C21" s="29"/>
      <x:c r="D21" s="29"/>
      <x:c r="E21" s="29"/>
      <x:c r="F21" s="29"/>
      <x:c r="G21" s="29"/>
      <x:c r="H21" s="65" t="str">
        <x:f>IF(A21="","",F21*G21)</x:f>
      </x:c>
      <x:c r="I21" s="29"/>
      <x:c r="J21" s="29"/>
      <x:c r="K21" s="31"/>
      <x:c r="L21" s="29"/>
      <x:c r="M21" s="29"/>
      <x:c r="N21" s="29"/>
      <x:c r="O21" s="65" t="str">
        <x:f>IF(A21="","",M21*N21)</x:f>
      </x:c>
      <x:c r="P21" s="65" t="str">
        <x:f>IF(A21="","",IF(L21="Cerrado","Cerrada",IF(OR(J21="",K21=""),"Falta",IF(K21&lt;'CONFIGURACIÓN'!$D$12,"Vencida",IF(O21&gt;=15,"Desviada",IF(O21&gt;=8,"En riesgo","Al día"))))))</x:f>
      </x:c>
      <x:c r="Q21" s="65" t="str">
        <x:f>IF(A21="","",IF(OR(COUNTIF($A$11:$A$100,A21)&gt;1,B21="",COUNTIF('OBJETIVOS'!$A$11:$A$100,B21)=0,C21="",COUNTIF('INICIATIVAS'!$A$11:$A$120,C21)=0,D21="",E21="",F21&lt;1,F21&gt;5,G21&lt;1,G21&gt;5,I21="",J21="",K21="",L21="",M21&lt;1,M21&gt;5,N21&lt;1,N21&gt;5),"ERROR","CORRECTO"))</x:f>
      </x:c>
      <x:c r="R21" s="76" t="n">
        <x:f>IF(A21="",99999,IF(P21="Cerrada",99999,IF(P21="Vencida",100,IF(P21="Desviada",200,IF(P21="En riesgo",300,400)))+ROW()/10000))</x:f>
        <x:v>99999</x:v>
      </x:c>
      <x:c r="S21" s="4"/>
      <x:c r="T21" s="4"/>
      <x:c r="U21" s="4"/>
      <x:c r="V21" s="4"/>
    </x:row>
    <x:row r="22">
      <x:c r="A22" s="29"/>
      <x:c r="B22" s="29"/>
      <x:c r="C22" s="29"/>
      <x:c r="D22" s="29"/>
      <x:c r="E22" s="29"/>
      <x:c r="F22" s="29"/>
      <x:c r="G22" s="29"/>
      <x:c r="H22" s="65" t="str">
        <x:f>IF(A22="","",F22*G22)</x:f>
      </x:c>
      <x:c r="I22" s="29"/>
      <x:c r="J22" s="29"/>
      <x:c r="K22" s="31"/>
      <x:c r="L22" s="29"/>
      <x:c r="M22" s="29"/>
      <x:c r="N22" s="29"/>
      <x:c r="O22" s="65" t="str">
        <x:f>IF(A22="","",M22*N22)</x:f>
      </x:c>
      <x:c r="P22" s="65" t="str">
        <x:f>IF(A22="","",IF(L22="Cerrado","Cerrada",IF(OR(J22="",K22=""),"Falta",IF(K22&lt;'CONFIGURACIÓN'!$D$12,"Vencida",IF(O22&gt;=15,"Desviada",IF(O22&gt;=8,"En riesgo","Al día"))))))</x:f>
      </x:c>
      <x:c r="Q22" s="65" t="str">
        <x:f>IF(A22="","",IF(OR(COUNTIF($A$11:$A$100,A22)&gt;1,B22="",COUNTIF('OBJETIVOS'!$A$11:$A$100,B22)=0,C22="",COUNTIF('INICIATIVAS'!$A$11:$A$120,C22)=0,D22="",E22="",F22&lt;1,F22&gt;5,G22&lt;1,G22&gt;5,I22="",J22="",K22="",L22="",M22&lt;1,M22&gt;5,N22&lt;1,N22&gt;5),"ERROR","CORRECTO"))</x:f>
      </x:c>
      <x:c r="R22" s="76" t="n">
        <x:f>IF(A22="",99999,IF(P22="Cerrada",99999,IF(P22="Vencida",100,IF(P22="Desviada",200,IF(P22="En riesgo",300,400)))+ROW()/10000))</x:f>
        <x:v>99999</x:v>
      </x:c>
      <x:c r="S22" s="4"/>
      <x:c r="T22" s="4"/>
      <x:c r="U22" s="4"/>
      <x:c r="V22" s="4"/>
    </x:row>
    <x:row r="23">
      <x:c r="A23" s="29"/>
      <x:c r="B23" s="29"/>
      <x:c r="C23" s="29"/>
      <x:c r="D23" s="29"/>
      <x:c r="E23" s="29"/>
      <x:c r="F23" s="29"/>
      <x:c r="G23" s="29"/>
      <x:c r="H23" s="65" t="str">
        <x:f>IF(A23="","",F23*G23)</x:f>
      </x:c>
      <x:c r="I23" s="29"/>
      <x:c r="J23" s="29"/>
      <x:c r="K23" s="31"/>
      <x:c r="L23" s="29"/>
      <x:c r="M23" s="29"/>
      <x:c r="N23" s="29"/>
      <x:c r="O23" s="65" t="str">
        <x:f>IF(A23="","",M23*N23)</x:f>
      </x:c>
      <x:c r="P23" s="65" t="str">
        <x:f>IF(A23="","",IF(L23="Cerrado","Cerrada",IF(OR(J23="",K23=""),"Falta",IF(K23&lt;'CONFIGURACIÓN'!$D$12,"Vencida",IF(O23&gt;=15,"Desviada",IF(O23&gt;=8,"En riesgo","Al día"))))))</x:f>
      </x:c>
      <x:c r="Q23" s="65" t="str">
        <x:f>IF(A23="","",IF(OR(COUNTIF($A$11:$A$100,A23)&gt;1,B23="",COUNTIF('OBJETIVOS'!$A$11:$A$100,B23)=0,C23="",COUNTIF('INICIATIVAS'!$A$11:$A$120,C23)=0,D23="",E23="",F23&lt;1,F23&gt;5,G23&lt;1,G23&gt;5,I23="",J23="",K23="",L23="",M23&lt;1,M23&gt;5,N23&lt;1,N23&gt;5),"ERROR","CORRECTO"))</x:f>
      </x:c>
      <x:c r="R23" s="76" t="n">
        <x:f>IF(A23="",99999,IF(P23="Cerrada",99999,IF(P23="Vencida",100,IF(P23="Desviada",200,IF(P23="En riesgo",300,400)))+ROW()/10000))</x:f>
        <x:v>99999</x:v>
      </x:c>
      <x:c r="S23" s="4"/>
      <x:c r="T23" s="4"/>
      <x:c r="U23" s="4"/>
      <x:c r="V23" s="4"/>
    </x:row>
    <x:row r="24">
      <x:c r="A24" s="29"/>
      <x:c r="B24" s="29"/>
      <x:c r="C24" s="29"/>
      <x:c r="D24" s="29"/>
      <x:c r="E24" s="29"/>
      <x:c r="F24" s="29"/>
      <x:c r="G24" s="29"/>
      <x:c r="H24" s="65" t="str">
        <x:f>IF(A24="","",F24*G24)</x:f>
      </x:c>
      <x:c r="I24" s="29"/>
      <x:c r="J24" s="29"/>
      <x:c r="K24" s="31"/>
      <x:c r="L24" s="29"/>
      <x:c r="M24" s="29"/>
      <x:c r="N24" s="29"/>
      <x:c r="O24" s="65" t="str">
        <x:f>IF(A24="","",M24*N24)</x:f>
      </x:c>
      <x:c r="P24" s="65" t="str">
        <x:f>IF(A24="","",IF(L24="Cerrado","Cerrada",IF(OR(J24="",K24=""),"Falta",IF(K24&lt;'CONFIGURACIÓN'!$D$12,"Vencida",IF(O24&gt;=15,"Desviada",IF(O24&gt;=8,"En riesgo","Al día"))))))</x:f>
      </x:c>
      <x:c r="Q24" s="65" t="str">
        <x:f>IF(A24="","",IF(OR(COUNTIF($A$11:$A$100,A24)&gt;1,B24="",COUNTIF('OBJETIVOS'!$A$11:$A$100,B24)=0,C24="",COUNTIF('INICIATIVAS'!$A$11:$A$120,C24)=0,D24="",E24="",F24&lt;1,F24&gt;5,G24&lt;1,G24&gt;5,I24="",J24="",K24="",L24="",M24&lt;1,M24&gt;5,N24&lt;1,N24&gt;5),"ERROR","CORRECTO"))</x:f>
      </x:c>
      <x:c r="R24" s="76" t="n">
        <x:f>IF(A24="",99999,IF(P24="Cerrada",99999,IF(P24="Vencida",100,IF(P24="Desviada",200,IF(P24="En riesgo",300,400)))+ROW()/10000))</x:f>
        <x:v>99999</x:v>
      </x:c>
      <x:c r="S24" s="4"/>
      <x:c r="T24" s="4"/>
      <x:c r="U24" s="4"/>
      <x:c r="V24" s="4"/>
    </x:row>
    <x:row r="25">
      <x:c r="A25" s="29"/>
      <x:c r="B25" s="29"/>
      <x:c r="C25" s="29"/>
      <x:c r="D25" s="29"/>
      <x:c r="E25" s="29"/>
      <x:c r="F25" s="29"/>
      <x:c r="G25" s="29"/>
      <x:c r="H25" s="65" t="str">
        <x:f>IF(A25="","",F25*G25)</x:f>
      </x:c>
      <x:c r="I25" s="29"/>
      <x:c r="J25" s="29"/>
      <x:c r="K25" s="31"/>
      <x:c r="L25" s="29"/>
      <x:c r="M25" s="29"/>
      <x:c r="N25" s="29"/>
      <x:c r="O25" s="65" t="str">
        <x:f>IF(A25="","",M25*N25)</x:f>
      </x:c>
      <x:c r="P25" s="65" t="str">
        <x:f>IF(A25="","",IF(L25="Cerrado","Cerrada",IF(OR(J25="",K25=""),"Falta",IF(K25&lt;'CONFIGURACIÓN'!$D$12,"Vencida",IF(O25&gt;=15,"Desviada",IF(O25&gt;=8,"En riesgo","Al día"))))))</x:f>
      </x:c>
      <x:c r="Q25" s="65" t="str">
        <x:f>IF(A25="","",IF(OR(COUNTIF($A$11:$A$100,A25)&gt;1,B25="",COUNTIF('OBJETIVOS'!$A$11:$A$100,B25)=0,C25="",COUNTIF('INICIATIVAS'!$A$11:$A$120,C25)=0,D25="",E25="",F25&lt;1,F25&gt;5,G25&lt;1,G25&gt;5,I25="",J25="",K25="",L25="",M25&lt;1,M25&gt;5,N25&lt;1,N25&gt;5),"ERROR","CORRECTO"))</x:f>
      </x:c>
      <x:c r="R25" s="76" t="n">
        <x:f>IF(A25="",99999,IF(P25="Cerrada",99999,IF(P25="Vencida",100,IF(P25="Desviada",200,IF(P25="En riesgo",300,400)))+ROW()/10000))</x:f>
        <x:v>99999</x:v>
      </x:c>
      <x:c r="S25" s="4"/>
      <x:c r="T25" s="4"/>
      <x:c r="U25" s="4"/>
      <x:c r="V25" s="4"/>
    </x:row>
    <x:row r="26">
      <x:c r="A26" s="29"/>
      <x:c r="B26" s="29"/>
      <x:c r="C26" s="29"/>
      <x:c r="D26" s="29"/>
      <x:c r="E26" s="29"/>
      <x:c r="F26" s="29"/>
      <x:c r="G26" s="29"/>
      <x:c r="H26" s="65" t="str">
        <x:f>IF(A26="","",F26*G26)</x:f>
      </x:c>
      <x:c r="I26" s="29"/>
      <x:c r="J26" s="29"/>
      <x:c r="K26" s="31"/>
      <x:c r="L26" s="29"/>
      <x:c r="M26" s="29"/>
      <x:c r="N26" s="29"/>
      <x:c r="O26" s="65" t="str">
        <x:f>IF(A26="","",M26*N26)</x:f>
      </x:c>
      <x:c r="P26" s="65" t="str">
        <x:f>IF(A26="","",IF(L26="Cerrado","Cerrada",IF(OR(J26="",K26=""),"Falta",IF(K26&lt;'CONFIGURACIÓN'!$D$12,"Vencida",IF(O26&gt;=15,"Desviada",IF(O26&gt;=8,"En riesgo","Al día"))))))</x:f>
      </x:c>
      <x:c r="Q26" s="65" t="str">
        <x:f>IF(A26="","",IF(OR(COUNTIF($A$11:$A$100,A26)&gt;1,B26="",COUNTIF('OBJETIVOS'!$A$11:$A$100,B26)=0,C26="",COUNTIF('INICIATIVAS'!$A$11:$A$120,C26)=0,D26="",E26="",F26&lt;1,F26&gt;5,G26&lt;1,G26&gt;5,I26="",J26="",K26="",L26="",M26&lt;1,M26&gt;5,N26&lt;1,N26&gt;5),"ERROR","CORRECTO"))</x:f>
      </x:c>
      <x:c r="R26" s="76" t="n">
        <x:f>IF(A26="",99999,IF(P26="Cerrada",99999,IF(P26="Vencida",100,IF(P26="Desviada",200,IF(P26="En riesgo",300,400)))+ROW()/10000))</x:f>
        <x:v>99999</x:v>
      </x:c>
      <x:c r="S26" s="4"/>
      <x:c r="T26" s="4"/>
      <x:c r="U26" s="4"/>
      <x:c r="V26" s="4"/>
    </x:row>
    <x:row r="27">
      <x:c r="A27" s="29"/>
      <x:c r="B27" s="29"/>
      <x:c r="C27" s="29"/>
      <x:c r="D27" s="29"/>
      <x:c r="E27" s="29"/>
      <x:c r="F27" s="29"/>
      <x:c r="G27" s="29"/>
      <x:c r="H27" s="65" t="str">
        <x:f>IF(A27="","",F27*G27)</x:f>
      </x:c>
      <x:c r="I27" s="29"/>
      <x:c r="J27" s="29"/>
      <x:c r="K27" s="31"/>
      <x:c r="L27" s="29"/>
      <x:c r="M27" s="29"/>
      <x:c r="N27" s="29"/>
      <x:c r="O27" s="65" t="str">
        <x:f>IF(A27="","",M27*N27)</x:f>
      </x:c>
      <x:c r="P27" s="65" t="str">
        <x:f>IF(A27="","",IF(L27="Cerrado","Cerrada",IF(OR(J27="",K27=""),"Falta",IF(K27&lt;'CONFIGURACIÓN'!$D$12,"Vencida",IF(O27&gt;=15,"Desviada",IF(O27&gt;=8,"En riesgo","Al día"))))))</x:f>
      </x:c>
      <x:c r="Q27" s="65" t="str">
        <x:f>IF(A27="","",IF(OR(COUNTIF($A$11:$A$100,A27)&gt;1,B27="",COUNTIF('OBJETIVOS'!$A$11:$A$100,B27)=0,C27="",COUNTIF('INICIATIVAS'!$A$11:$A$120,C27)=0,D27="",E27="",F27&lt;1,F27&gt;5,G27&lt;1,G27&gt;5,I27="",J27="",K27="",L27="",M27&lt;1,M27&gt;5,N27&lt;1,N27&gt;5),"ERROR","CORRECTO"))</x:f>
      </x:c>
      <x:c r="R27" s="76" t="n">
        <x:f>IF(A27="",99999,IF(P27="Cerrada",99999,IF(P27="Vencida",100,IF(P27="Desviada",200,IF(P27="En riesgo",300,400)))+ROW()/10000))</x:f>
        <x:v>99999</x:v>
      </x:c>
      <x:c r="S27" s="4"/>
      <x:c r="T27" s="4"/>
      <x:c r="U27" s="4"/>
      <x:c r="V27" s="4"/>
    </x:row>
    <x:row r="28">
      <x:c r="A28" s="29"/>
      <x:c r="B28" s="29"/>
      <x:c r="C28" s="29"/>
      <x:c r="D28" s="29"/>
      <x:c r="E28" s="29"/>
      <x:c r="F28" s="29"/>
      <x:c r="G28" s="29"/>
      <x:c r="H28" s="65" t="str">
        <x:f>IF(A28="","",F28*G28)</x:f>
      </x:c>
      <x:c r="I28" s="29"/>
      <x:c r="J28" s="29"/>
      <x:c r="K28" s="31"/>
      <x:c r="L28" s="29"/>
      <x:c r="M28" s="29"/>
      <x:c r="N28" s="29"/>
      <x:c r="O28" s="65" t="str">
        <x:f>IF(A28="","",M28*N28)</x:f>
      </x:c>
      <x:c r="P28" s="65" t="str">
        <x:f>IF(A28="","",IF(L28="Cerrado","Cerrada",IF(OR(J28="",K28=""),"Falta",IF(K28&lt;'CONFIGURACIÓN'!$D$12,"Vencida",IF(O28&gt;=15,"Desviada",IF(O28&gt;=8,"En riesgo","Al día"))))))</x:f>
      </x:c>
      <x:c r="Q28" s="65" t="str">
        <x:f>IF(A28="","",IF(OR(COUNTIF($A$11:$A$100,A28)&gt;1,B28="",COUNTIF('OBJETIVOS'!$A$11:$A$100,B28)=0,C28="",COUNTIF('INICIATIVAS'!$A$11:$A$120,C28)=0,D28="",E28="",F28&lt;1,F28&gt;5,G28&lt;1,G28&gt;5,I28="",J28="",K28="",L28="",M28&lt;1,M28&gt;5,N28&lt;1,N28&gt;5),"ERROR","CORRECTO"))</x:f>
      </x:c>
      <x:c r="R28" s="76" t="n">
        <x:f>IF(A28="",99999,IF(P28="Cerrada",99999,IF(P28="Vencida",100,IF(P28="Desviada",200,IF(P28="En riesgo",300,400)))+ROW()/10000))</x:f>
        <x:v>99999</x:v>
      </x:c>
      <x:c r="S28" s="4"/>
      <x:c r="T28" s="4"/>
      <x:c r="U28" s="4"/>
      <x:c r="V28" s="4"/>
    </x:row>
    <x:row r="29">
      <x:c r="A29" s="29"/>
      <x:c r="B29" s="29"/>
      <x:c r="C29" s="29"/>
      <x:c r="D29" s="29"/>
      <x:c r="E29" s="29"/>
      <x:c r="F29" s="29"/>
      <x:c r="G29" s="29"/>
      <x:c r="H29" s="65" t="str">
        <x:f>IF(A29="","",F29*G29)</x:f>
      </x:c>
      <x:c r="I29" s="29"/>
      <x:c r="J29" s="29"/>
      <x:c r="K29" s="31"/>
      <x:c r="L29" s="29"/>
      <x:c r="M29" s="29"/>
      <x:c r="N29" s="29"/>
      <x:c r="O29" s="65" t="str">
        <x:f>IF(A29="","",M29*N29)</x:f>
      </x:c>
      <x:c r="P29" s="65" t="str">
        <x:f>IF(A29="","",IF(L29="Cerrado","Cerrada",IF(OR(J29="",K29=""),"Falta",IF(K29&lt;'CONFIGURACIÓN'!$D$12,"Vencida",IF(O29&gt;=15,"Desviada",IF(O29&gt;=8,"En riesgo","Al día"))))))</x:f>
      </x:c>
      <x:c r="Q29" s="65" t="str">
        <x:f>IF(A29="","",IF(OR(COUNTIF($A$11:$A$100,A29)&gt;1,B29="",COUNTIF('OBJETIVOS'!$A$11:$A$100,B29)=0,C29="",COUNTIF('INICIATIVAS'!$A$11:$A$120,C29)=0,D29="",E29="",F29&lt;1,F29&gt;5,G29&lt;1,G29&gt;5,I29="",J29="",K29="",L29="",M29&lt;1,M29&gt;5,N29&lt;1,N29&gt;5),"ERROR","CORRECTO"))</x:f>
      </x:c>
      <x:c r="R29" s="76" t="n">
        <x:f>IF(A29="",99999,IF(P29="Cerrada",99999,IF(P29="Vencida",100,IF(P29="Desviada",200,IF(P29="En riesgo",300,400)))+ROW()/10000))</x:f>
        <x:v>99999</x:v>
      </x:c>
      <x:c r="S29" s="4"/>
      <x:c r="T29" s="4"/>
      <x:c r="U29" s="4"/>
      <x:c r="V29" s="4"/>
    </x:row>
    <x:row r="30">
      <x:c r="A30" s="29"/>
      <x:c r="B30" s="29"/>
      <x:c r="C30" s="29"/>
      <x:c r="D30" s="29"/>
      <x:c r="E30" s="29"/>
      <x:c r="F30" s="29"/>
      <x:c r="G30" s="29"/>
      <x:c r="H30" s="65" t="str">
        <x:f>IF(A30="","",F30*G30)</x:f>
      </x:c>
      <x:c r="I30" s="29"/>
      <x:c r="J30" s="29"/>
      <x:c r="K30" s="31"/>
      <x:c r="L30" s="29"/>
      <x:c r="M30" s="29"/>
      <x:c r="N30" s="29"/>
      <x:c r="O30" s="65" t="str">
        <x:f>IF(A30="","",M30*N30)</x:f>
      </x:c>
      <x:c r="P30" s="65" t="str">
        <x:f>IF(A30="","",IF(L30="Cerrado","Cerrada",IF(OR(J30="",K30=""),"Falta",IF(K30&lt;'CONFIGURACIÓN'!$D$12,"Vencida",IF(O30&gt;=15,"Desviada",IF(O30&gt;=8,"En riesgo","Al día"))))))</x:f>
      </x:c>
      <x:c r="Q30" s="65" t="str">
        <x:f>IF(A30="","",IF(OR(COUNTIF($A$11:$A$100,A30)&gt;1,B30="",COUNTIF('OBJETIVOS'!$A$11:$A$100,B30)=0,C30="",COUNTIF('INICIATIVAS'!$A$11:$A$120,C30)=0,D30="",E30="",F30&lt;1,F30&gt;5,G30&lt;1,G30&gt;5,I30="",J30="",K30="",L30="",M30&lt;1,M30&gt;5,N30&lt;1,N30&gt;5),"ERROR","CORRECTO"))</x:f>
      </x:c>
      <x:c r="R30" s="76" t="n">
        <x:f>IF(A30="",99999,IF(P30="Cerrada",99999,IF(P30="Vencida",100,IF(P30="Desviada",200,IF(P30="En riesgo",300,400)))+ROW()/10000))</x:f>
        <x:v>99999</x:v>
      </x:c>
      <x:c r="S30" s="4"/>
      <x:c r="T30" s="4"/>
      <x:c r="U30" s="4"/>
      <x:c r="V30" s="4"/>
    </x:row>
    <x:row r="31">
      <x:c r="A31" s="29"/>
      <x:c r="B31" s="29"/>
      <x:c r="C31" s="29"/>
      <x:c r="D31" s="29"/>
      <x:c r="E31" s="29"/>
      <x:c r="F31" s="29"/>
      <x:c r="G31" s="29"/>
      <x:c r="H31" s="65" t="str">
        <x:f>IF(A31="","",F31*G31)</x:f>
      </x:c>
      <x:c r="I31" s="29"/>
      <x:c r="J31" s="29"/>
      <x:c r="K31" s="31"/>
      <x:c r="L31" s="29"/>
      <x:c r="M31" s="29"/>
      <x:c r="N31" s="29"/>
      <x:c r="O31" s="65" t="str">
        <x:f>IF(A31="","",M31*N31)</x:f>
      </x:c>
      <x:c r="P31" s="65" t="str">
        <x:f>IF(A31="","",IF(L31="Cerrado","Cerrada",IF(OR(J31="",K31=""),"Falta",IF(K31&lt;'CONFIGURACIÓN'!$D$12,"Vencida",IF(O31&gt;=15,"Desviada",IF(O31&gt;=8,"En riesgo","Al día"))))))</x:f>
      </x:c>
      <x:c r="Q31" s="65" t="str">
        <x:f>IF(A31="","",IF(OR(COUNTIF($A$11:$A$100,A31)&gt;1,B31="",COUNTIF('OBJETIVOS'!$A$11:$A$100,B31)=0,C31="",COUNTIF('INICIATIVAS'!$A$11:$A$120,C31)=0,D31="",E31="",F31&lt;1,F31&gt;5,G31&lt;1,G31&gt;5,I31="",J31="",K31="",L31="",M31&lt;1,M31&gt;5,N31&lt;1,N31&gt;5),"ERROR","CORRECTO"))</x:f>
      </x:c>
      <x:c r="R31" s="76" t="n">
        <x:f>IF(A31="",99999,IF(P31="Cerrada",99999,IF(P31="Vencida",100,IF(P31="Desviada",200,IF(P31="En riesgo",300,400)))+ROW()/10000))</x:f>
        <x:v>99999</x:v>
      </x:c>
      <x:c r="S31" s="4"/>
      <x:c r="T31" s="4"/>
      <x:c r="U31" s="4"/>
      <x:c r="V31" s="4"/>
    </x:row>
    <x:row r="32">
      <x:c r="A32" s="29"/>
      <x:c r="B32" s="29"/>
      <x:c r="C32" s="29"/>
      <x:c r="D32" s="29"/>
      <x:c r="E32" s="29"/>
      <x:c r="F32" s="29"/>
      <x:c r="G32" s="29"/>
      <x:c r="H32" s="65" t="str">
        <x:f>IF(A32="","",F32*G32)</x:f>
      </x:c>
      <x:c r="I32" s="29"/>
      <x:c r="J32" s="29"/>
      <x:c r="K32" s="31"/>
      <x:c r="L32" s="29"/>
      <x:c r="M32" s="29"/>
      <x:c r="N32" s="29"/>
      <x:c r="O32" s="65" t="str">
        <x:f>IF(A32="","",M32*N32)</x:f>
      </x:c>
      <x:c r="P32" s="65" t="str">
        <x:f>IF(A32="","",IF(L32="Cerrado","Cerrada",IF(OR(J32="",K32=""),"Falta",IF(K32&lt;'CONFIGURACIÓN'!$D$12,"Vencida",IF(O32&gt;=15,"Desviada",IF(O32&gt;=8,"En riesgo","Al día"))))))</x:f>
      </x:c>
      <x:c r="Q32" s="65" t="str">
        <x:f>IF(A32="","",IF(OR(COUNTIF($A$11:$A$100,A32)&gt;1,B32="",COUNTIF('OBJETIVOS'!$A$11:$A$100,B32)=0,C32="",COUNTIF('INICIATIVAS'!$A$11:$A$120,C32)=0,D32="",E32="",F32&lt;1,F32&gt;5,G32&lt;1,G32&gt;5,I32="",J32="",K32="",L32="",M32&lt;1,M32&gt;5,N32&lt;1,N32&gt;5),"ERROR","CORRECTO"))</x:f>
      </x:c>
      <x:c r="R32" s="76" t="n">
        <x:f>IF(A32="",99999,IF(P32="Cerrada",99999,IF(P32="Vencida",100,IF(P32="Desviada",200,IF(P32="En riesgo",300,400)))+ROW()/10000))</x:f>
        <x:v>99999</x:v>
      </x:c>
      <x:c r="S32" s="4"/>
      <x:c r="T32" s="4"/>
      <x:c r="U32" s="4"/>
      <x:c r="V32" s="4"/>
    </x:row>
    <x:row r="33">
      <x:c r="A33" s="29"/>
      <x:c r="B33" s="29"/>
      <x:c r="C33" s="29"/>
      <x:c r="D33" s="29"/>
      <x:c r="E33" s="29"/>
      <x:c r="F33" s="29"/>
      <x:c r="G33" s="29"/>
      <x:c r="H33" s="65" t="str">
        <x:f>IF(A33="","",F33*G33)</x:f>
      </x:c>
      <x:c r="I33" s="29"/>
      <x:c r="J33" s="29"/>
      <x:c r="K33" s="31"/>
      <x:c r="L33" s="29"/>
      <x:c r="M33" s="29"/>
      <x:c r="N33" s="29"/>
      <x:c r="O33" s="65" t="str">
        <x:f>IF(A33="","",M33*N33)</x:f>
      </x:c>
      <x:c r="P33" s="65" t="str">
        <x:f>IF(A33="","",IF(L33="Cerrado","Cerrada",IF(OR(J33="",K33=""),"Falta",IF(K33&lt;'CONFIGURACIÓN'!$D$12,"Vencida",IF(O33&gt;=15,"Desviada",IF(O33&gt;=8,"En riesgo","Al día"))))))</x:f>
      </x:c>
      <x:c r="Q33" s="65" t="str">
        <x:f>IF(A33="","",IF(OR(COUNTIF($A$11:$A$100,A33)&gt;1,B33="",COUNTIF('OBJETIVOS'!$A$11:$A$100,B33)=0,C33="",COUNTIF('INICIATIVAS'!$A$11:$A$120,C33)=0,D33="",E33="",F33&lt;1,F33&gt;5,G33&lt;1,G33&gt;5,I33="",J33="",K33="",L33="",M33&lt;1,M33&gt;5,N33&lt;1,N33&gt;5),"ERROR","CORRECTO"))</x:f>
      </x:c>
      <x:c r="R33" s="76" t="n">
        <x:f>IF(A33="",99999,IF(P33="Cerrada",99999,IF(P33="Vencida",100,IF(P33="Desviada",200,IF(P33="En riesgo",300,400)))+ROW()/10000))</x:f>
        <x:v>99999</x:v>
      </x:c>
      <x:c r="S33" s="4"/>
      <x:c r="T33" s="4"/>
      <x:c r="U33" s="4"/>
      <x:c r="V33" s="4"/>
    </x:row>
    <x:row r="34">
      <x:c r="A34" s="29"/>
      <x:c r="B34" s="29"/>
      <x:c r="C34" s="29"/>
      <x:c r="D34" s="29"/>
      <x:c r="E34" s="29"/>
      <x:c r="F34" s="29"/>
      <x:c r="G34" s="29"/>
      <x:c r="H34" s="65" t="str">
        <x:f>IF(A34="","",F34*G34)</x:f>
      </x:c>
      <x:c r="I34" s="29"/>
      <x:c r="J34" s="29"/>
      <x:c r="K34" s="31"/>
      <x:c r="L34" s="29"/>
      <x:c r="M34" s="29"/>
      <x:c r="N34" s="29"/>
      <x:c r="O34" s="65" t="str">
        <x:f>IF(A34="","",M34*N34)</x:f>
      </x:c>
      <x:c r="P34" s="65" t="str">
        <x:f>IF(A34="","",IF(L34="Cerrado","Cerrada",IF(OR(J34="",K34=""),"Falta",IF(K34&lt;'CONFIGURACIÓN'!$D$12,"Vencida",IF(O34&gt;=15,"Desviada",IF(O34&gt;=8,"En riesgo","Al día"))))))</x:f>
      </x:c>
      <x:c r="Q34" s="65" t="str">
        <x:f>IF(A34="","",IF(OR(COUNTIF($A$11:$A$100,A34)&gt;1,B34="",COUNTIF('OBJETIVOS'!$A$11:$A$100,B34)=0,C34="",COUNTIF('INICIATIVAS'!$A$11:$A$120,C34)=0,D34="",E34="",F34&lt;1,F34&gt;5,G34&lt;1,G34&gt;5,I34="",J34="",K34="",L34="",M34&lt;1,M34&gt;5,N34&lt;1,N34&gt;5),"ERROR","CORRECTO"))</x:f>
      </x:c>
      <x:c r="R34" s="76" t="n">
        <x:f>IF(A34="",99999,IF(P34="Cerrada",99999,IF(P34="Vencida",100,IF(P34="Desviada",200,IF(P34="En riesgo",300,400)))+ROW()/10000))</x:f>
        <x:v>99999</x:v>
      </x:c>
      <x:c r="S34" s="4"/>
      <x:c r="T34" s="4"/>
      <x:c r="U34" s="4"/>
      <x:c r="V34" s="4"/>
    </x:row>
    <x:row r="35">
      <x:c r="A35" s="29"/>
      <x:c r="B35" s="29"/>
      <x:c r="C35" s="29"/>
      <x:c r="D35" s="29"/>
      <x:c r="E35" s="29"/>
      <x:c r="F35" s="29"/>
      <x:c r="G35" s="29"/>
      <x:c r="H35" s="65" t="str">
        <x:f>IF(A35="","",F35*G35)</x:f>
      </x:c>
      <x:c r="I35" s="29"/>
      <x:c r="J35" s="29"/>
      <x:c r="K35" s="31"/>
      <x:c r="L35" s="29"/>
      <x:c r="M35" s="29"/>
      <x:c r="N35" s="29"/>
      <x:c r="O35" s="65" t="str">
        <x:f>IF(A35="","",M35*N35)</x:f>
      </x:c>
      <x:c r="P35" s="65" t="str">
        <x:f>IF(A35="","",IF(L35="Cerrado","Cerrada",IF(OR(J35="",K35=""),"Falta",IF(K35&lt;'CONFIGURACIÓN'!$D$12,"Vencida",IF(O35&gt;=15,"Desviada",IF(O35&gt;=8,"En riesgo","Al día"))))))</x:f>
      </x:c>
      <x:c r="Q35" s="65" t="str">
        <x:f>IF(A35="","",IF(OR(COUNTIF($A$11:$A$100,A35)&gt;1,B35="",COUNTIF('OBJETIVOS'!$A$11:$A$100,B35)=0,C35="",COUNTIF('INICIATIVAS'!$A$11:$A$120,C35)=0,D35="",E35="",F35&lt;1,F35&gt;5,G35&lt;1,G35&gt;5,I35="",J35="",K35="",L35="",M35&lt;1,M35&gt;5,N35&lt;1,N35&gt;5),"ERROR","CORRECTO"))</x:f>
      </x:c>
      <x:c r="R35" s="76" t="n">
        <x:f>IF(A35="",99999,IF(P35="Cerrada",99999,IF(P35="Vencida",100,IF(P35="Desviada",200,IF(P35="En riesgo",300,400)))+ROW()/10000))</x:f>
        <x:v>99999</x:v>
      </x:c>
      <x:c r="S35" s="4"/>
      <x:c r="T35" s="4"/>
      <x:c r="U35" s="4"/>
      <x:c r="V35" s="4"/>
    </x:row>
    <x:row r="36">
      <x:c r="A36" s="29"/>
      <x:c r="B36" s="29"/>
      <x:c r="C36" s="29"/>
      <x:c r="D36" s="29"/>
      <x:c r="E36" s="29"/>
      <x:c r="F36" s="29"/>
      <x:c r="G36" s="29"/>
      <x:c r="H36" s="65" t="str">
        <x:f>IF(A36="","",F36*G36)</x:f>
      </x:c>
      <x:c r="I36" s="29"/>
      <x:c r="J36" s="29"/>
      <x:c r="K36" s="31"/>
      <x:c r="L36" s="29"/>
      <x:c r="M36" s="29"/>
      <x:c r="N36" s="29"/>
      <x:c r="O36" s="65" t="str">
        <x:f>IF(A36="","",M36*N36)</x:f>
      </x:c>
      <x:c r="P36" s="65" t="str">
        <x:f>IF(A36="","",IF(L36="Cerrado","Cerrada",IF(OR(J36="",K36=""),"Falta",IF(K36&lt;'CONFIGURACIÓN'!$D$12,"Vencida",IF(O36&gt;=15,"Desviada",IF(O36&gt;=8,"En riesgo","Al día"))))))</x:f>
      </x:c>
      <x:c r="Q36" s="65" t="str">
        <x:f>IF(A36="","",IF(OR(COUNTIF($A$11:$A$100,A36)&gt;1,B36="",COUNTIF('OBJETIVOS'!$A$11:$A$100,B36)=0,C36="",COUNTIF('INICIATIVAS'!$A$11:$A$120,C36)=0,D36="",E36="",F36&lt;1,F36&gt;5,G36&lt;1,G36&gt;5,I36="",J36="",K36="",L36="",M36&lt;1,M36&gt;5,N36&lt;1,N36&gt;5),"ERROR","CORRECTO"))</x:f>
      </x:c>
      <x:c r="R36" s="76" t="n">
        <x:f>IF(A36="",99999,IF(P36="Cerrada",99999,IF(P36="Vencida",100,IF(P36="Desviada",200,IF(P36="En riesgo",300,400)))+ROW()/10000))</x:f>
        <x:v>99999</x:v>
      </x:c>
      <x:c r="S36" s="4"/>
      <x:c r="T36" s="4"/>
      <x:c r="U36" s="4"/>
      <x:c r="V36" s="4"/>
    </x:row>
    <x:row r="37">
      <x:c r="A37" s="29"/>
      <x:c r="B37" s="29"/>
      <x:c r="C37" s="29"/>
      <x:c r="D37" s="29"/>
      <x:c r="E37" s="29"/>
      <x:c r="F37" s="29"/>
      <x:c r="G37" s="29"/>
      <x:c r="H37" s="65" t="str">
        <x:f>IF(A37="","",F37*G37)</x:f>
      </x:c>
      <x:c r="I37" s="29"/>
      <x:c r="J37" s="29"/>
      <x:c r="K37" s="31"/>
      <x:c r="L37" s="29"/>
      <x:c r="M37" s="29"/>
      <x:c r="N37" s="29"/>
      <x:c r="O37" s="65" t="str">
        <x:f>IF(A37="","",M37*N37)</x:f>
      </x:c>
      <x:c r="P37" s="65" t="str">
        <x:f>IF(A37="","",IF(L37="Cerrado","Cerrada",IF(OR(J37="",K37=""),"Falta",IF(K37&lt;'CONFIGURACIÓN'!$D$12,"Vencida",IF(O37&gt;=15,"Desviada",IF(O37&gt;=8,"En riesgo","Al día"))))))</x:f>
      </x:c>
      <x:c r="Q37" s="65" t="str">
        <x:f>IF(A37="","",IF(OR(COUNTIF($A$11:$A$100,A37)&gt;1,B37="",COUNTIF('OBJETIVOS'!$A$11:$A$100,B37)=0,C37="",COUNTIF('INICIATIVAS'!$A$11:$A$120,C37)=0,D37="",E37="",F37&lt;1,F37&gt;5,G37&lt;1,G37&gt;5,I37="",J37="",K37="",L37="",M37&lt;1,M37&gt;5,N37&lt;1,N37&gt;5),"ERROR","CORRECTO"))</x:f>
      </x:c>
      <x:c r="R37" s="76" t="n">
        <x:f>IF(A37="",99999,IF(P37="Cerrada",99999,IF(P37="Vencida",100,IF(P37="Desviada",200,IF(P37="En riesgo",300,400)))+ROW()/10000))</x:f>
        <x:v>99999</x:v>
      </x:c>
      <x:c r="S37" s="4"/>
      <x:c r="T37" s="4"/>
      <x:c r="U37" s="4"/>
      <x:c r="V37" s="4"/>
    </x:row>
    <x:row r="38">
      <x:c r="A38" s="29"/>
      <x:c r="B38" s="29"/>
      <x:c r="C38" s="29"/>
      <x:c r="D38" s="29"/>
      <x:c r="E38" s="29"/>
      <x:c r="F38" s="29"/>
      <x:c r="G38" s="29"/>
      <x:c r="H38" s="65" t="str">
        <x:f>IF(A38="","",F38*G38)</x:f>
      </x:c>
      <x:c r="I38" s="29"/>
      <x:c r="J38" s="29"/>
      <x:c r="K38" s="31"/>
      <x:c r="L38" s="29"/>
      <x:c r="M38" s="29"/>
      <x:c r="N38" s="29"/>
      <x:c r="O38" s="65" t="str">
        <x:f>IF(A38="","",M38*N38)</x:f>
      </x:c>
      <x:c r="P38" s="65" t="str">
        <x:f>IF(A38="","",IF(L38="Cerrado","Cerrada",IF(OR(J38="",K38=""),"Falta",IF(K38&lt;'CONFIGURACIÓN'!$D$12,"Vencida",IF(O38&gt;=15,"Desviada",IF(O38&gt;=8,"En riesgo","Al día"))))))</x:f>
      </x:c>
      <x:c r="Q38" s="65" t="str">
        <x:f>IF(A38="","",IF(OR(COUNTIF($A$11:$A$100,A38)&gt;1,B38="",COUNTIF('OBJETIVOS'!$A$11:$A$100,B38)=0,C38="",COUNTIF('INICIATIVAS'!$A$11:$A$120,C38)=0,D38="",E38="",F38&lt;1,F38&gt;5,G38&lt;1,G38&gt;5,I38="",J38="",K38="",L38="",M38&lt;1,M38&gt;5,N38&lt;1,N38&gt;5),"ERROR","CORRECTO"))</x:f>
      </x:c>
      <x:c r="R38" s="76" t="n">
        <x:f>IF(A38="",99999,IF(P38="Cerrada",99999,IF(P38="Vencida",100,IF(P38="Desviada",200,IF(P38="En riesgo",300,400)))+ROW()/10000))</x:f>
        <x:v>99999</x:v>
      </x:c>
      <x:c r="S38" s="4"/>
      <x:c r="T38" s="4"/>
      <x:c r="U38" s="4"/>
      <x:c r="V38" s="4"/>
    </x:row>
    <x:row r="39">
      <x:c r="A39" s="29"/>
      <x:c r="B39" s="29"/>
      <x:c r="C39" s="29"/>
      <x:c r="D39" s="29"/>
      <x:c r="E39" s="29"/>
      <x:c r="F39" s="29"/>
      <x:c r="G39" s="29"/>
      <x:c r="H39" s="65" t="str">
        <x:f>IF(A39="","",F39*G39)</x:f>
      </x:c>
      <x:c r="I39" s="29"/>
      <x:c r="J39" s="29"/>
      <x:c r="K39" s="31"/>
      <x:c r="L39" s="29"/>
      <x:c r="M39" s="29"/>
      <x:c r="N39" s="29"/>
      <x:c r="O39" s="65" t="str">
        <x:f>IF(A39="","",M39*N39)</x:f>
      </x:c>
      <x:c r="P39" s="65" t="str">
        <x:f>IF(A39="","",IF(L39="Cerrado","Cerrada",IF(OR(J39="",K39=""),"Falta",IF(K39&lt;'CONFIGURACIÓN'!$D$12,"Vencida",IF(O39&gt;=15,"Desviada",IF(O39&gt;=8,"En riesgo","Al día"))))))</x:f>
      </x:c>
      <x:c r="Q39" s="65" t="str">
        <x:f>IF(A39="","",IF(OR(COUNTIF($A$11:$A$100,A39)&gt;1,B39="",COUNTIF('OBJETIVOS'!$A$11:$A$100,B39)=0,C39="",COUNTIF('INICIATIVAS'!$A$11:$A$120,C39)=0,D39="",E39="",F39&lt;1,F39&gt;5,G39&lt;1,G39&gt;5,I39="",J39="",K39="",L39="",M39&lt;1,M39&gt;5,N39&lt;1,N39&gt;5),"ERROR","CORRECTO"))</x:f>
      </x:c>
      <x:c r="R39" s="76" t="n">
        <x:f>IF(A39="",99999,IF(P39="Cerrada",99999,IF(P39="Vencida",100,IF(P39="Desviada",200,IF(P39="En riesgo",300,400)))+ROW()/10000))</x:f>
        <x:v>99999</x:v>
      </x:c>
      <x:c r="S39" s="4"/>
      <x:c r="T39" s="4"/>
      <x:c r="U39" s="4"/>
      <x:c r="V39" s="4"/>
    </x:row>
    <x:row r="40">
      <x:c r="A40" s="29"/>
      <x:c r="B40" s="29"/>
      <x:c r="C40" s="29"/>
      <x:c r="D40" s="29"/>
      <x:c r="E40" s="29"/>
      <x:c r="F40" s="29"/>
      <x:c r="G40" s="29"/>
      <x:c r="H40" s="65" t="str">
        <x:f>IF(A40="","",F40*G40)</x:f>
      </x:c>
      <x:c r="I40" s="29"/>
      <x:c r="J40" s="29"/>
      <x:c r="K40" s="31"/>
      <x:c r="L40" s="29"/>
      <x:c r="M40" s="29"/>
      <x:c r="N40" s="29"/>
      <x:c r="O40" s="65" t="str">
        <x:f>IF(A40="","",M40*N40)</x:f>
      </x:c>
      <x:c r="P40" s="65" t="str">
        <x:f>IF(A40="","",IF(L40="Cerrado","Cerrada",IF(OR(J40="",K40=""),"Falta",IF(K40&lt;'CONFIGURACIÓN'!$D$12,"Vencida",IF(O40&gt;=15,"Desviada",IF(O40&gt;=8,"En riesgo","Al día"))))))</x:f>
      </x:c>
      <x:c r="Q40" s="65" t="str">
        <x:f>IF(A40="","",IF(OR(COUNTIF($A$11:$A$100,A40)&gt;1,B40="",COUNTIF('OBJETIVOS'!$A$11:$A$100,B40)=0,C40="",COUNTIF('INICIATIVAS'!$A$11:$A$120,C40)=0,D40="",E40="",F40&lt;1,F40&gt;5,G40&lt;1,G40&gt;5,I40="",J40="",K40="",L40="",M40&lt;1,M40&gt;5,N40&lt;1,N40&gt;5),"ERROR","CORRECTO"))</x:f>
      </x:c>
      <x:c r="R40" s="76" t="n">
        <x:f>IF(A40="",99999,IF(P40="Cerrada",99999,IF(P40="Vencida",100,IF(P40="Desviada",200,IF(P40="En riesgo",300,400)))+ROW()/10000))</x:f>
        <x:v>99999</x:v>
      </x:c>
      <x:c r="S40" s="4"/>
      <x:c r="T40" s="4"/>
      <x:c r="U40" s="4"/>
      <x:c r="V40" s="4"/>
    </x:row>
    <x:row r="41">
      <x:c r="A41" s="29"/>
      <x:c r="B41" s="29"/>
      <x:c r="C41" s="29"/>
      <x:c r="D41" s="29"/>
      <x:c r="E41" s="29"/>
      <x:c r="F41" s="29"/>
      <x:c r="G41" s="29"/>
      <x:c r="H41" s="65" t="str">
        <x:f>IF(A41="","",F41*G41)</x:f>
      </x:c>
      <x:c r="I41" s="29"/>
      <x:c r="J41" s="29"/>
      <x:c r="K41" s="31"/>
      <x:c r="L41" s="29"/>
      <x:c r="M41" s="29"/>
      <x:c r="N41" s="29"/>
      <x:c r="O41" s="65" t="str">
        <x:f>IF(A41="","",M41*N41)</x:f>
      </x:c>
      <x:c r="P41" s="65" t="str">
        <x:f>IF(A41="","",IF(L41="Cerrado","Cerrada",IF(OR(J41="",K41=""),"Falta",IF(K41&lt;'CONFIGURACIÓN'!$D$12,"Vencida",IF(O41&gt;=15,"Desviada",IF(O41&gt;=8,"En riesgo","Al día"))))))</x:f>
      </x:c>
      <x:c r="Q41" s="65" t="str">
        <x:f>IF(A41="","",IF(OR(COUNTIF($A$11:$A$100,A41)&gt;1,B41="",COUNTIF('OBJETIVOS'!$A$11:$A$100,B41)=0,C41="",COUNTIF('INICIATIVAS'!$A$11:$A$120,C41)=0,D41="",E41="",F41&lt;1,F41&gt;5,G41&lt;1,G41&gt;5,I41="",J41="",K41="",L41="",M41&lt;1,M41&gt;5,N41&lt;1,N41&gt;5),"ERROR","CORRECTO"))</x:f>
      </x:c>
      <x:c r="R41" s="76" t="n">
        <x:f>IF(A41="",99999,IF(P41="Cerrada",99999,IF(P41="Vencida",100,IF(P41="Desviada",200,IF(P41="En riesgo",300,400)))+ROW()/10000))</x:f>
        <x:v>99999</x:v>
      </x:c>
      <x:c r="S41" s="4"/>
      <x:c r="T41" s="4"/>
      <x:c r="U41" s="4"/>
      <x:c r="V41" s="4"/>
    </x:row>
    <x:row r="42">
      <x:c r="A42" s="29"/>
      <x:c r="B42" s="29"/>
      <x:c r="C42" s="29"/>
      <x:c r="D42" s="29"/>
      <x:c r="E42" s="29"/>
      <x:c r="F42" s="29"/>
      <x:c r="G42" s="29"/>
      <x:c r="H42" s="65" t="str">
        <x:f>IF(A42="","",F42*G42)</x:f>
      </x:c>
      <x:c r="I42" s="29"/>
      <x:c r="J42" s="29"/>
      <x:c r="K42" s="31"/>
      <x:c r="L42" s="29"/>
      <x:c r="M42" s="29"/>
      <x:c r="N42" s="29"/>
      <x:c r="O42" s="65" t="str">
        <x:f>IF(A42="","",M42*N42)</x:f>
      </x:c>
      <x:c r="P42" s="65" t="str">
        <x:f>IF(A42="","",IF(L42="Cerrado","Cerrada",IF(OR(J42="",K42=""),"Falta",IF(K42&lt;'CONFIGURACIÓN'!$D$12,"Vencida",IF(O42&gt;=15,"Desviada",IF(O42&gt;=8,"En riesgo","Al día"))))))</x:f>
      </x:c>
      <x:c r="Q42" s="65" t="str">
        <x:f>IF(A42="","",IF(OR(COUNTIF($A$11:$A$100,A42)&gt;1,B42="",COUNTIF('OBJETIVOS'!$A$11:$A$100,B42)=0,C42="",COUNTIF('INICIATIVAS'!$A$11:$A$120,C42)=0,D42="",E42="",F42&lt;1,F42&gt;5,G42&lt;1,G42&gt;5,I42="",J42="",K42="",L42="",M42&lt;1,M42&gt;5,N42&lt;1,N42&gt;5),"ERROR","CORRECTO"))</x:f>
      </x:c>
      <x:c r="R42" s="76" t="n">
        <x:f>IF(A42="",99999,IF(P42="Cerrada",99999,IF(P42="Vencida",100,IF(P42="Desviada",200,IF(P42="En riesgo",300,400)))+ROW()/10000))</x:f>
        <x:v>99999</x:v>
      </x:c>
      <x:c r="S42" s="4"/>
      <x:c r="T42" s="4"/>
      <x:c r="U42" s="4"/>
      <x:c r="V42" s="4"/>
    </x:row>
    <x:row r="43">
      <x:c r="A43" s="29"/>
      <x:c r="B43" s="29"/>
      <x:c r="C43" s="29"/>
      <x:c r="D43" s="29"/>
      <x:c r="E43" s="29"/>
      <x:c r="F43" s="29"/>
      <x:c r="G43" s="29"/>
      <x:c r="H43" s="65" t="str">
        <x:f>IF(A43="","",F43*G43)</x:f>
      </x:c>
      <x:c r="I43" s="29"/>
      <x:c r="J43" s="29"/>
      <x:c r="K43" s="31"/>
      <x:c r="L43" s="29"/>
      <x:c r="M43" s="29"/>
      <x:c r="N43" s="29"/>
      <x:c r="O43" s="65" t="str">
        <x:f>IF(A43="","",M43*N43)</x:f>
      </x:c>
      <x:c r="P43" s="65" t="str">
        <x:f>IF(A43="","",IF(L43="Cerrado","Cerrada",IF(OR(J43="",K43=""),"Falta",IF(K43&lt;'CONFIGURACIÓN'!$D$12,"Vencida",IF(O43&gt;=15,"Desviada",IF(O43&gt;=8,"En riesgo","Al día"))))))</x:f>
      </x:c>
      <x:c r="Q43" s="65" t="str">
        <x:f>IF(A43="","",IF(OR(COUNTIF($A$11:$A$100,A43)&gt;1,B43="",COUNTIF('OBJETIVOS'!$A$11:$A$100,B43)=0,C43="",COUNTIF('INICIATIVAS'!$A$11:$A$120,C43)=0,D43="",E43="",F43&lt;1,F43&gt;5,G43&lt;1,G43&gt;5,I43="",J43="",K43="",L43="",M43&lt;1,M43&gt;5,N43&lt;1,N43&gt;5),"ERROR","CORRECTO"))</x:f>
      </x:c>
      <x:c r="R43" s="76" t="n">
        <x:f>IF(A43="",99999,IF(P43="Cerrada",99999,IF(P43="Vencida",100,IF(P43="Desviada",200,IF(P43="En riesgo",300,400)))+ROW()/10000))</x:f>
        <x:v>99999</x:v>
      </x:c>
      <x:c r="S43" s="4"/>
      <x:c r="T43" s="4"/>
      <x:c r="U43" s="4"/>
      <x:c r="V43" s="4"/>
    </x:row>
    <x:row r="44">
      <x:c r="A44" s="29"/>
      <x:c r="B44" s="29"/>
      <x:c r="C44" s="29"/>
      <x:c r="D44" s="29"/>
      <x:c r="E44" s="29"/>
      <x:c r="F44" s="29"/>
      <x:c r="G44" s="29"/>
      <x:c r="H44" s="65" t="str">
        <x:f>IF(A44="","",F44*G44)</x:f>
      </x:c>
      <x:c r="I44" s="29"/>
      <x:c r="J44" s="29"/>
      <x:c r="K44" s="31"/>
      <x:c r="L44" s="29"/>
      <x:c r="M44" s="29"/>
      <x:c r="N44" s="29"/>
      <x:c r="O44" s="65" t="str">
        <x:f>IF(A44="","",M44*N44)</x:f>
      </x:c>
      <x:c r="P44" s="65" t="str">
        <x:f>IF(A44="","",IF(L44="Cerrado","Cerrada",IF(OR(J44="",K44=""),"Falta",IF(K44&lt;'CONFIGURACIÓN'!$D$12,"Vencida",IF(O44&gt;=15,"Desviada",IF(O44&gt;=8,"En riesgo","Al día"))))))</x:f>
      </x:c>
      <x:c r="Q44" s="65" t="str">
        <x:f>IF(A44="","",IF(OR(COUNTIF($A$11:$A$100,A44)&gt;1,B44="",COUNTIF('OBJETIVOS'!$A$11:$A$100,B44)=0,C44="",COUNTIF('INICIATIVAS'!$A$11:$A$120,C44)=0,D44="",E44="",F44&lt;1,F44&gt;5,G44&lt;1,G44&gt;5,I44="",J44="",K44="",L44="",M44&lt;1,M44&gt;5,N44&lt;1,N44&gt;5),"ERROR","CORRECTO"))</x:f>
      </x:c>
      <x:c r="R44" s="76" t="n">
        <x:f>IF(A44="",99999,IF(P44="Cerrada",99999,IF(P44="Vencida",100,IF(P44="Desviada",200,IF(P44="En riesgo",300,400)))+ROW()/10000))</x:f>
        <x:v>99999</x:v>
      </x:c>
      <x:c r="S44" s="4"/>
      <x:c r="T44" s="4"/>
      <x:c r="U44" s="4"/>
      <x:c r="V44" s="4"/>
    </x:row>
    <x:row r="45">
      <x:c r="A45" s="29"/>
      <x:c r="B45" s="29"/>
      <x:c r="C45" s="29"/>
      <x:c r="D45" s="29"/>
      <x:c r="E45" s="29"/>
      <x:c r="F45" s="29"/>
      <x:c r="G45" s="29"/>
      <x:c r="H45" s="65" t="str">
        <x:f>IF(A45="","",F45*G45)</x:f>
      </x:c>
      <x:c r="I45" s="29"/>
      <x:c r="J45" s="29"/>
      <x:c r="K45" s="31"/>
      <x:c r="L45" s="29"/>
      <x:c r="M45" s="29"/>
      <x:c r="N45" s="29"/>
      <x:c r="O45" s="65" t="str">
        <x:f>IF(A45="","",M45*N45)</x:f>
      </x:c>
      <x:c r="P45" s="65" t="str">
        <x:f>IF(A45="","",IF(L45="Cerrado","Cerrada",IF(OR(J45="",K45=""),"Falta",IF(K45&lt;'CONFIGURACIÓN'!$D$12,"Vencida",IF(O45&gt;=15,"Desviada",IF(O45&gt;=8,"En riesgo","Al día"))))))</x:f>
      </x:c>
      <x:c r="Q45" s="65" t="str">
        <x:f>IF(A45="","",IF(OR(COUNTIF($A$11:$A$100,A45)&gt;1,B45="",COUNTIF('OBJETIVOS'!$A$11:$A$100,B45)=0,C45="",COUNTIF('INICIATIVAS'!$A$11:$A$120,C45)=0,D45="",E45="",F45&lt;1,F45&gt;5,G45&lt;1,G45&gt;5,I45="",J45="",K45="",L45="",M45&lt;1,M45&gt;5,N45&lt;1,N45&gt;5),"ERROR","CORRECTO"))</x:f>
      </x:c>
      <x:c r="R45" s="76" t="n">
        <x:f>IF(A45="",99999,IF(P45="Cerrada",99999,IF(P45="Vencida",100,IF(P45="Desviada",200,IF(P45="En riesgo",300,400)))+ROW()/10000))</x:f>
        <x:v>99999</x:v>
      </x:c>
      <x:c r="S45" s="4"/>
      <x:c r="T45" s="4"/>
      <x:c r="U45" s="4"/>
      <x:c r="V45" s="4"/>
    </x:row>
    <x:row r="46">
      <x:c r="A46" s="29"/>
      <x:c r="B46" s="29"/>
      <x:c r="C46" s="29"/>
      <x:c r="D46" s="29"/>
      <x:c r="E46" s="29"/>
      <x:c r="F46" s="29"/>
      <x:c r="G46" s="29"/>
      <x:c r="H46" s="65" t="str">
        <x:f>IF(A46="","",F46*G46)</x:f>
      </x:c>
      <x:c r="I46" s="29"/>
      <x:c r="J46" s="29"/>
      <x:c r="K46" s="31"/>
      <x:c r="L46" s="29"/>
      <x:c r="M46" s="29"/>
      <x:c r="N46" s="29"/>
      <x:c r="O46" s="65" t="str">
        <x:f>IF(A46="","",M46*N46)</x:f>
      </x:c>
      <x:c r="P46" s="65" t="str">
        <x:f>IF(A46="","",IF(L46="Cerrado","Cerrada",IF(OR(J46="",K46=""),"Falta",IF(K46&lt;'CONFIGURACIÓN'!$D$12,"Vencida",IF(O46&gt;=15,"Desviada",IF(O46&gt;=8,"En riesgo","Al día"))))))</x:f>
      </x:c>
      <x:c r="Q46" s="65" t="str">
        <x:f>IF(A46="","",IF(OR(COUNTIF($A$11:$A$100,A46)&gt;1,B46="",COUNTIF('OBJETIVOS'!$A$11:$A$100,B46)=0,C46="",COUNTIF('INICIATIVAS'!$A$11:$A$120,C46)=0,D46="",E46="",F46&lt;1,F46&gt;5,G46&lt;1,G46&gt;5,I46="",J46="",K46="",L46="",M46&lt;1,M46&gt;5,N46&lt;1,N46&gt;5),"ERROR","CORRECTO"))</x:f>
      </x:c>
      <x:c r="R46" s="76" t="n">
        <x:f>IF(A46="",99999,IF(P46="Cerrada",99999,IF(P46="Vencida",100,IF(P46="Desviada",200,IF(P46="En riesgo",300,400)))+ROW()/10000))</x:f>
        <x:v>99999</x:v>
      </x:c>
      <x:c r="S46" s="4"/>
      <x:c r="T46" s="4"/>
      <x:c r="U46" s="4"/>
      <x:c r="V46" s="4"/>
    </x:row>
    <x:row r="47">
      <x:c r="A47" s="29"/>
      <x:c r="B47" s="29"/>
      <x:c r="C47" s="29"/>
      <x:c r="D47" s="29"/>
      <x:c r="E47" s="29"/>
      <x:c r="F47" s="29"/>
      <x:c r="G47" s="29"/>
      <x:c r="H47" s="65" t="str">
        <x:f>IF(A47="","",F47*G47)</x:f>
      </x:c>
      <x:c r="I47" s="29"/>
      <x:c r="J47" s="29"/>
      <x:c r="K47" s="31"/>
      <x:c r="L47" s="29"/>
      <x:c r="M47" s="29"/>
      <x:c r="N47" s="29"/>
      <x:c r="O47" s="65" t="str">
        <x:f>IF(A47="","",M47*N47)</x:f>
      </x:c>
      <x:c r="P47" s="65" t="str">
        <x:f>IF(A47="","",IF(L47="Cerrado","Cerrada",IF(OR(J47="",K47=""),"Falta",IF(K47&lt;'CONFIGURACIÓN'!$D$12,"Vencida",IF(O47&gt;=15,"Desviada",IF(O47&gt;=8,"En riesgo","Al día"))))))</x:f>
      </x:c>
      <x:c r="Q47" s="65" t="str">
        <x:f>IF(A47="","",IF(OR(COUNTIF($A$11:$A$100,A47)&gt;1,B47="",COUNTIF('OBJETIVOS'!$A$11:$A$100,B47)=0,C47="",COUNTIF('INICIATIVAS'!$A$11:$A$120,C47)=0,D47="",E47="",F47&lt;1,F47&gt;5,G47&lt;1,G47&gt;5,I47="",J47="",K47="",L47="",M47&lt;1,M47&gt;5,N47&lt;1,N47&gt;5),"ERROR","CORRECTO"))</x:f>
      </x:c>
      <x:c r="R47" s="76" t="n">
        <x:f>IF(A47="",99999,IF(P47="Cerrada",99999,IF(P47="Vencida",100,IF(P47="Desviada",200,IF(P47="En riesgo",300,400)))+ROW()/10000))</x:f>
        <x:v>99999</x:v>
      </x:c>
      <x:c r="S47" s="4"/>
      <x:c r="T47" s="4"/>
      <x:c r="U47" s="4"/>
      <x:c r="V47" s="4"/>
    </x:row>
    <x:row r="48">
      <x:c r="A48" s="29"/>
      <x:c r="B48" s="29"/>
      <x:c r="C48" s="29"/>
      <x:c r="D48" s="29"/>
      <x:c r="E48" s="29"/>
      <x:c r="F48" s="29"/>
      <x:c r="G48" s="29"/>
      <x:c r="H48" s="65" t="str">
        <x:f>IF(A48="","",F48*G48)</x:f>
      </x:c>
      <x:c r="I48" s="29"/>
      <x:c r="J48" s="29"/>
      <x:c r="K48" s="31"/>
      <x:c r="L48" s="29"/>
      <x:c r="M48" s="29"/>
      <x:c r="N48" s="29"/>
      <x:c r="O48" s="65" t="str">
        <x:f>IF(A48="","",M48*N48)</x:f>
      </x:c>
      <x:c r="P48" s="65" t="str">
        <x:f>IF(A48="","",IF(L48="Cerrado","Cerrada",IF(OR(J48="",K48=""),"Falta",IF(K48&lt;'CONFIGURACIÓN'!$D$12,"Vencida",IF(O48&gt;=15,"Desviada",IF(O48&gt;=8,"En riesgo","Al día"))))))</x:f>
      </x:c>
      <x:c r="Q48" s="65" t="str">
        <x:f>IF(A48="","",IF(OR(COUNTIF($A$11:$A$100,A48)&gt;1,B48="",COUNTIF('OBJETIVOS'!$A$11:$A$100,B48)=0,C48="",COUNTIF('INICIATIVAS'!$A$11:$A$120,C48)=0,D48="",E48="",F48&lt;1,F48&gt;5,G48&lt;1,G48&gt;5,I48="",J48="",K48="",L48="",M48&lt;1,M48&gt;5,N48&lt;1,N48&gt;5),"ERROR","CORRECTO"))</x:f>
      </x:c>
      <x:c r="R48" s="76" t="n">
        <x:f>IF(A48="",99999,IF(P48="Cerrada",99999,IF(P48="Vencida",100,IF(P48="Desviada",200,IF(P48="En riesgo",300,400)))+ROW()/10000))</x:f>
        <x:v>99999</x:v>
      </x:c>
      <x:c r="S48" s="4"/>
      <x:c r="T48" s="4"/>
      <x:c r="U48" s="4"/>
      <x:c r="V48" s="4"/>
    </x:row>
    <x:row r="49">
      <x:c r="A49" s="29"/>
      <x:c r="B49" s="29"/>
      <x:c r="C49" s="29"/>
      <x:c r="D49" s="29"/>
      <x:c r="E49" s="29"/>
      <x:c r="F49" s="29"/>
      <x:c r="G49" s="29"/>
      <x:c r="H49" s="65" t="str">
        <x:f>IF(A49="","",F49*G49)</x:f>
      </x:c>
      <x:c r="I49" s="29"/>
      <x:c r="J49" s="29"/>
      <x:c r="K49" s="31"/>
      <x:c r="L49" s="29"/>
      <x:c r="M49" s="29"/>
      <x:c r="N49" s="29"/>
      <x:c r="O49" s="65" t="str">
        <x:f>IF(A49="","",M49*N49)</x:f>
      </x:c>
      <x:c r="P49" s="65" t="str">
        <x:f>IF(A49="","",IF(L49="Cerrado","Cerrada",IF(OR(J49="",K49=""),"Falta",IF(K49&lt;'CONFIGURACIÓN'!$D$12,"Vencida",IF(O49&gt;=15,"Desviada",IF(O49&gt;=8,"En riesgo","Al día"))))))</x:f>
      </x:c>
      <x:c r="Q49" s="65" t="str">
        <x:f>IF(A49="","",IF(OR(COUNTIF($A$11:$A$100,A49)&gt;1,B49="",COUNTIF('OBJETIVOS'!$A$11:$A$100,B49)=0,C49="",COUNTIF('INICIATIVAS'!$A$11:$A$120,C49)=0,D49="",E49="",F49&lt;1,F49&gt;5,G49&lt;1,G49&gt;5,I49="",J49="",K49="",L49="",M49&lt;1,M49&gt;5,N49&lt;1,N49&gt;5),"ERROR","CORRECTO"))</x:f>
      </x:c>
      <x:c r="R49" s="76" t="n">
        <x:f>IF(A49="",99999,IF(P49="Cerrada",99999,IF(P49="Vencida",100,IF(P49="Desviada",200,IF(P49="En riesgo",300,400)))+ROW()/10000))</x:f>
        <x:v>99999</x:v>
      </x:c>
      <x:c r="S49" s="4"/>
      <x:c r="T49" s="4"/>
      <x:c r="U49" s="4"/>
      <x:c r="V49" s="4"/>
    </x:row>
    <x:row r="50">
      <x:c r="A50" s="29"/>
      <x:c r="B50" s="29"/>
      <x:c r="C50" s="29"/>
      <x:c r="D50" s="29"/>
      <x:c r="E50" s="29"/>
      <x:c r="F50" s="29"/>
      <x:c r="G50" s="29"/>
      <x:c r="H50" s="65" t="str">
        <x:f>IF(A50="","",F50*G50)</x:f>
      </x:c>
      <x:c r="I50" s="29"/>
      <x:c r="J50" s="29"/>
      <x:c r="K50" s="31"/>
      <x:c r="L50" s="29"/>
      <x:c r="M50" s="29"/>
      <x:c r="N50" s="29"/>
      <x:c r="O50" s="65" t="str">
        <x:f>IF(A50="","",M50*N50)</x:f>
      </x:c>
      <x:c r="P50" s="65" t="str">
        <x:f>IF(A50="","",IF(L50="Cerrado","Cerrada",IF(OR(J50="",K50=""),"Falta",IF(K50&lt;'CONFIGURACIÓN'!$D$12,"Vencida",IF(O50&gt;=15,"Desviada",IF(O50&gt;=8,"En riesgo","Al día"))))))</x:f>
      </x:c>
      <x:c r="Q50" s="65" t="str">
        <x:f>IF(A50="","",IF(OR(COUNTIF($A$11:$A$100,A50)&gt;1,B50="",COUNTIF('OBJETIVOS'!$A$11:$A$100,B50)=0,C50="",COUNTIF('INICIATIVAS'!$A$11:$A$120,C50)=0,D50="",E50="",F50&lt;1,F50&gt;5,G50&lt;1,G50&gt;5,I50="",J50="",K50="",L50="",M50&lt;1,M50&gt;5,N50&lt;1,N50&gt;5),"ERROR","CORRECTO"))</x:f>
      </x:c>
      <x:c r="R50" s="76" t="n">
        <x:f>IF(A50="",99999,IF(P50="Cerrada",99999,IF(P50="Vencida",100,IF(P50="Desviada",200,IF(P50="En riesgo",300,400)))+ROW()/10000))</x:f>
        <x:v>99999</x:v>
      </x:c>
      <x:c r="S50" s="4"/>
      <x:c r="T50" s="4"/>
      <x:c r="U50" s="4"/>
      <x:c r="V50" s="4"/>
    </x:row>
    <x:row r="51">
      <x:c r="A51" s="29"/>
      <x:c r="B51" s="29"/>
      <x:c r="C51" s="29"/>
      <x:c r="D51" s="29"/>
      <x:c r="E51" s="29"/>
      <x:c r="F51" s="29"/>
      <x:c r="G51" s="29"/>
      <x:c r="H51" s="65" t="str">
        <x:f>IF(A51="","",F51*G51)</x:f>
      </x:c>
      <x:c r="I51" s="29"/>
      <x:c r="J51" s="29"/>
      <x:c r="K51" s="31"/>
      <x:c r="L51" s="29"/>
      <x:c r="M51" s="29"/>
      <x:c r="N51" s="29"/>
      <x:c r="O51" s="65" t="str">
        <x:f>IF(A51="","",M51*N51)</x:f>
      </x:c>
      <x:c r="P51" s="65" t="str">
        <x:f>IF(A51="","",IF(L51="Cerrado","Cerrada",IF(OR(J51="",K51=""),"Falta",IF(K51&lt;'CONFIGURACIÓN'!$D$12,"Vencida",IF(O51&gt;=15,"Desviada",IF(O51&gt;=8,"En riesgo","Al día"))))))</x:f>
      </x:c>
      <x:c r="Q51" s="65" t="str">
        <x:f>IF(A51="","",IF(OR(COUNTIF($A$11:$A$100,A51)&gt;1,B51="",COUNTIF('OBJETIVOS'!$A$11:$A$100,B51)=0,C51="",COUNTIF('INICIATIVAS'!$A$11:$A$120,C51)=0,D51="",E51="",F51&lt;1,F51&gt;5,G51&lt;1,G51&gt;5,I51="",J51="",K51="",L51="",M51&lt;1,M51&gt;5,N51&lt;1,N51&gt;5),"ERROR","CORRECTO"))</x:f>
      </x:c>
      <x:c r="R51" s="76" t="n">
        <x:f>IF(A51="",99999,IF(P51="Cerrada",99999,IF(P51="Vencida",100,IF(P51="Desviada",200,IF(P51="En riesgo",300,400)))+ROW()/10000))</x:f>
        <x:v>99999</x:v>
      </x:c>
      <x:c r="S51" s="4"/>
      <x:c r="T51" s="4"/>
      <x:c r="U51" s="4"/>
      <x:c r="V51" s="4"/>
    </x:row>
    <x:row r="52">
      <x:c r="A52" s="29"/>
      <x:c r="B52" s="29"/>
      <x:c r="C52" s="29"/>
      <x:c r="D52" s="29"/>
      <x:c r="E52" s="29"/>
      <x:c r="F52" s="29"/>
      <x:c r="G52" s="29"/>
      <x:c r="H52" s="65" t="str">
        <x:f>IF(A52="","",F52*G52)</x:f>
      </x:c>
      <x:c r="I52" s="29"/>
      <x:c r="J52" s="29"/>
      <x:c r="K52" s="31"/>
      <x:c r="L52" s="29"/>
      <x:c r="M52" s="29"/>
      <x:c r="N52" s="29"/>
      <x:c r="O52" s="65" t="str">
        <x:f>IF(A52="","",M52*N52)</x:f>
      </x:c>
      <x:c r="P52" s="65" t="str">
        <x:f>IF(A52="","",IF(L52="Cerrado","Cerrada",IF(OR(J52="",K52=""),"Falta",IF(K52&lt;'CONFIGURACIÓN'!$D$12,"Vencida",IF(O52&gt;=15,"Desviada",IF(O52&gt;=8,"En riesgo","Al día"))))))</x:f>
      </x:c>
      <x:c r="Q52" s="65" t="str">
        <x:f>IF(A52="","",IF(OR(COUNTIF($A$11:$A$100,A52)&gt;1,B52="",COUNTIF('OBJETIVOS'!$A$11:$A$100,B52)=0,C52="",COUNTIF('INICIATIVAS'!$A$11:$A$120,C52)=0,D52="",E52="",F52&lt;1,F52&gt;5,G52&lt;1,G52&gt;5,I52="",J52="",K52="",L52="",M52&lt;1,M52&gt;5,N52&lt;1,N52&gt;5),"ERROR","CORRECTO"))</x:f>
      </x:c>
      <x:c r="R52" s="76" t="n">
        <x:f>IF(A52="",99999,IF(P52="Cerrada",99999,IF(P52="Vencida",100,IF(P52="Desviada",200,IF(P52="En riesgo",300,400)))+ROW()/10000))</x:f>
        <x:v>99999</x:v>
      </x:c>
      <x:c r="S52" s="4"/>
      <x:c r="T52" s="4"/>
      <x:c r="U52" s="4"/>
      <x:c r="V52" s="4"/>
    </x:row>
    <x:row r="53">
      <x:c r="A53" s="29"/>
      <x:c r="B53" s="29"/>
      <x:c r="C53" s="29"/>
      <x:c r="D53" s="29"/>
      <x:c r="E53" s="29"/>
      <x:c r="F53" s="29"/>
      <x:c r="G53" s="29"/>
      <x:c r="H53" s="65" t="str">
        <x:f>IF(A53="","",F53*G53)</x:f>
      </x:c>
      <x:c r="I53" s="29"/>
      <x:c r="J53" s="29"/>
      <x:c r="K53" s="31"/>
      <x:c r="L53" s="29"/>
      <x:c r="M53" s="29"/>
      <x:c r="N53" s="29"/>
      <x:c r="O53" s="65" t="str">
        <x:f>IF(A53="","",M53*N53)</x:f>
      </x:c>
      <x:c r="P53" s="65" t="str">
        <x:f>IF(A53="","",IF(L53="Cerrado","Cerrada",IF(OR(J53="",K53=""),"Falta",IF(K53&lt;'CONFIGURACIÓN'!$D$12,"Vencida",IF(O53&gt;=15,"Desviada",IF(O53&gt;=8,"En riesgo","Al día"))))))</x:f>
      </x:c>
      <x:c r="Q53" s="65" t="str">
        <x:f>IF(A53="","",IF(OR(COUNTIF($A$11:$A$100,A53)&gt;1,B53="",COUNTIF('OBJETIVOS'!$A$11:$A$100,B53)=0,C53="",COUNTIF('INICIATIVAS'!$A$11:$A$120,C53)=0,D53="",E53="",F53&lt;1,F53&gt;5,G53&lt;1,G53&gt;5,I53="",J53="",K53="",L53="",M53&lt;1,M53&gt;5,N53&lt;1,N53&gt;5),"ERROR","CORRECTO"))</x:f>
      </x:c>
      <x:c r="R53" s="76" t="n">
        <x:f>IF(A53="",99999,IF(P53="Cerrada",99999,IF(P53="Vencida",100,IF(P53="Desviada",200,IF(P53="En riesgo",300,400)))+ROW()/10000))</x:f>
        <x:v>99999</x:v>
      </x:c>
      <x:c r="S53" s="4"/>
      <x:c r="T53" s="4"/>
      <x:c r="U53" s="4"/>
      <x:c r="V53" s="4"/>
    </x:row>
    <x:row r="54">
      <x:c r="A54" s="29"/>
      <x:c r="B54" s="29"/>
      <x:c r="C54" s="29"/>
      <x:c r="D54" s="29"/>
      <x:c r="E54" s="29"/>
      <x:c r="F54" s="29"/>
      <x:c r="G54" s="29"/>
      <x:c r="H54" s="65" t="str">
        <x:f>IF(A54="","",F54*G54)</x:f>
      </x:c>
      <x:c r="I54" s="29"/>
      <x:c r="J54" s="29"/>
      <x:c r="K54" s="31"/>
      <x:c r="L54" s="29"/>
      <x:c r="M54" s="29"/>
      <x:c r="N54" s="29"/>
      <x:c r="O54" s="65" t="str">
        <x:f>IF(A54="","",M54*N54)</x:f>
      </x:c>
      <x:c r="P54" s="65" t="str">
        <x:f>IF(A54="","",IF(L54="Cerrado","Cerrada",IF(OR(J54="",K54=""),"Falta",IF(K54&lt;'CONFIGURACIÓN'!$D$12,"Vencida",IF(O54&gt;=15,"Desviada",IF(O54&gt;=8,"En riesgo","Al día"))))))</x:f>
      </x:c>
      <x:c r="Q54" s="65" t="str">
        <x:f>IF(A54="","",IF(OR(COUNTIF($A$11:$A$100,A54)&gt;1,B54="",COUNTIF('OBJETIVOS'!$A$11:$A$100,B54)=0,C54="",COUNTIF('INICIATIVAS'!$A$11:$A$120,C54)=0,D54="",E54="",F54&lt;1,F54&gt;5,G54&lt;1,G54&gt;5,I54="",J54="",K54="",L54="",M54&lt;1,M54&gt;5,N54&lt;1,N54&gt;5),"ERROR","CORRECTO"))</x:f>
      </x:c>
      <x:c r="R54" s="76" t="n">
        <x:f>IF(A54="",99999,IF(P54="Cerrada",99999,IF(P54="Vencida",100,IF(P54="Desviada",200,IF(P54="En riesgo",300,400)))+ROW()/10000))</x:f>
        <x:v>99999</x:v>
      </x:c>
      <x:c r="S54" s="4"/>
      <x:c r="T54" s="4"/>
      <x:c r="U54" s="4"/>
      <x:c r="V54" s="4"/>
    </x:row>
    <x:row r="55">
      <x:c r="A55" s="29"/>
      <x:c r="B55" s="29"/>
      <x:c r="C55" s="29"/>
      <x:c r="D55" s="29"/>
      <x:c r="E55" s="29"/>
      <x:c r="F55" s="29"/>
      <x:c r="G55" s="29"/>
      <x:c r="H55" s="65" t="str">
        <x:f>IF(A55="","",F55*G55)</x:f>
      </x:c>
      <x:c r="I55" s="29"/>
      <x:c r="J55" s="29"/>
      <x:c r="K55" s="31"/>
      <x:c r="L55" s="29"/>
      <x:c r="M55" s="29"/>
      <x:c r="N55" s="29"/>
      <x:c r="O55" s="65" t="str">
        <x:f>IF(A55="","",M55*N55)</x:f>
      </x:c>
      <x:c r="P55" s="65" t="str">
        <x:f>IF(A55="","",IF(L55="Cerrado","Cerrada",IF(OR(J55="",K55=""),"Falta",IF(K55&lt;'CONFIGURACIÓN'!$D$12,"Vencida",IF(O55&gt;=15,"Desviada",IF(O55&gt;=8,"En riesgo","Al día"))))))</x:f>
      </x:c>
      <x:c r="Q55" s="65" t="str">
        <x:f>IF(A55="","",IF(OR(COUNTIF($A$11:$A$100,A55)&gt;1,B55="",COUNTIF('OBJETIVOS'!$A$11:$A$100,B55)=0,C55="",COUNTIF('INICIATIVAS'!$A$11:$A$120,C55)=0,D55="",E55="",F55&lt;1,F55&gt;5,G55&lt;1,G55&gt;5,I55="",J55="",K55="",L55="",M55&lt;1,M55&gt;5,N55&lt;1,N55&gt;5),"ERROR","CORRECTO"))</x:f>
      </x:c>
      <x:c r="R55" s="76" t="n">
        <x:f>IF(A55="",99999,IF(P55="Cerrada",99999,IF(P55="Vencida",100,IF(P55="Desviada",200,IF(P55="En riesgo",300,400)))+ROW()/10000))</x:f>
        <x:v>99999</x:v>
      </x:c>
      <x:c r="S55" s="4"/>
      <x:c r="T55" s="4"/>
      <x:c r="U55" s="4"/>
      <x:c r="V55" s="4"/>
    </x:row>
    <x:row r="56">
      <x:c r="A56" s="29"/>
      <x:c r="B56" s="29"/>
      <x:c r="C56" s="29"/>
      <x:c r="D56" s="29"/>
      <x:c r="E56" s="29"/>
      <x:c r="F56" s="29"/>
      <x:c r="G56" s="29"/>
      <x:c r="H56" s="65" t="str">
        <x:f>IF(A56="","",F56*G56)</x:f>
      </x:c>
      <x:c r="I56" s="29"/>
      <x:c r="J56" s="29"/>
      <x:c r="K56" s="31"/>
      <x:c r="L56" s="29"/>
      <x:c r="M56" s="29"/>
      <x:c r="N56" s="29"/>
      <x:c r="O56" s="65" t="str">
        <x:f>IF(A56="","",M56*N56)</x:f>
      </x:c>
      <x:c r="P56" s="65" t="str">
        <x:f>IF(A56="","",IF(L56="Cerrado","Cerrada",IF(OR(J56="",K56=""),"Falta",IF(K56&lt;'CONFIGURACIÓN'!$D$12,"Vencida",IF(O56&gt;=15,"Desviada",IF(O56&gt;=8,"En riesgo","Al día"))))))</x:f>
      </x:c>
      <x:c r="Q56" s="65" t="str">
        <x:f>IF(A56="","",IF(OR(COUNTIF($A$11:$A$100,A56)&gt;1,B56="",COUNTIF('OBJETIVOS'!$A$11:$A$100,B56)=0,C56="",COUNTIF('INICIATIVAS'!$A$11:$A$120,C56)=0,D56="",E56="",F56&lt;1,F56&gt;5,G56&lt;1,G56&gt;5,I56="",J56="",K56="",L56="",M56&lt;1,M56&gt;5,N56&lt;1,N56&gt;5),"ERROR","CORRECTO"))</x:f>
      </x:c>
      <x:c r="R56" s="76" t="n">
        <x:f>IF(A56="",99999,IF(P56="Cerrada",99999,IF(P56="Vencida",100,IF(P56="Desviada",200,IF(P56="En riesgo",300,400)))+ROW()/10000))</x:f>
        <x:v>99999</x:v>
      </x:c>
      <x:c r="S56" s="4"/>
      <x:c r="T56" s="4"/>
      <x:c r="U56" s="4"/>
      <x:c r="V56" s="4"/>
    </x:row>
    <x:row r="57">
      <x:c r="A57" s="29"/>
      <x:c r="B57" s="29"/>
      <x:c r="C57" s="29"/>
      <x:c r="D57" s="29"/>
      <x:c r="E57" s="29"/>
      <x:c r="F57" s="29"/>
      <x:c r="G57" s="29"/>
      <x:c r="H57" s="65" t="str">
        <x:f>IF(A57="","",F57*G57)</x:f>
      </x:c>
      <x:c r="I57" s="29"/>
      <x:c r="J57" s="29"/>
      <x:c r="K57" s="31"/>
      <x:c r="L57" s="29"/>
      <x:c r="M57" s="29"/>
      <x:c r="N57" s="29"/>
      <x:c r="O57" s="65" t="str">
        <x:f>IF(A57="","",M57*N57)</x:f>
      </x:c>
      <x:c r="P57" s="65" t="str">
        <x:f>IF(A57="","",IF(L57="Cerrado","Cerrada",IF(OR(J57="",K57=""),"Falta",IF(K57&lt;'CONFIGURACIÓN'!$D$12,"Vencida",IF(O57&gt;=15,"Desviada",IF(O57&gt;=8,"En riesgo","Al día"))))))</x:f>
      </x:c>
      <x:c r="Q57" s="65" t="str">
        <x:f>IF(A57="","",IF(OR(COUNTIF($A$11:$A$100,A57)&gt;1,B57="",COUNTIF('OBJETIVOS'!$A$11:$A$100,B57)=0,C57="",COUNTIF('INICIATIVAS'!$A$11:$A$120,C57)=0,D57="",E57="",F57&lt;1,F57&gt;5,G57&lt;1,G57&gt;5,I57="",J57="",K57="",L57="",M57&lt;1,M57&gt;5,N57&lt;1,N57&gt;5),"ERROR","CORRECTO"))</x:f>
      </x:c>
      <x:c r="R57" s="76" t="n">
        <x:f>IF(A57="",99999,IF(P57="Cerrada",99999,IF(P57="Vencida",100,IF(P57="Desviada",200,IF(P57="En riesgo",300,400)))+ROW()/10000))</x:f>
        <x:v>99999</x:v>
      </x:c>
      <x:c r="S57" s="4"/>
      <x:c r="T57" s="4"/>
      <x:c r="U57" s="4"/>
      <x:c r="V57" s="4"/>
    </x:row>
    <x:row r="58">
      <x:c r="A58" s="29"/>
      <x:c r="B58" s="29"/>
      <x:c r="C58" s="29"/>
      <x:c r="D58" s="29"/>
      <x:c r="E58" s="29"/>
      <x:c r="F58" s="29"/>
      <x:c r="G58" s="29"/>
      <x:c r="H58" s="65" t="str">
        <x:f>IF(A58="","",F58*G58)</x:f>
      </x:c>
      <x:c r="I58" s="29"/>
      <x:c r="J58" s="29"/>
      <x:c r="K58" s="31"/>
      <x:c r="L58" s="29"/>
      <x:c r="M58" s="29"/>
      <x:c r="N58" s="29"/>
      <x:c r="O58" s="65" t="str">
        <x:f>IF(A58="","",M58*N58)</x:f>
      </x:c>
      <x:c r="P58" s="65" t="str">
        <x:f>IF(A58="","",IF(L58="Cerrado","Cerrada",IF(OR(J58="",K58=""),"Falta",IF(K58&lt;'CONFIGURACIÓN'!$D$12,"Vencida",IF(O58&gt;=15,"Desviada",IF(O58&gt;=8,"En riesgo","Al día"))))))</x:f>
      </x:c>
      <x:c r="Q58" s="65" t="str">
        <x:f>IF(A58="","",IF(OR(COUNTIF($A$11:$A$100,A58)&gt;1,B58="",COUNTIF('OBJETIVOS'!$A$11:$A$100,B58)=0,C58="",COUNTIF('INICIATIVAS'!$A$11:$A$120,C58)=0,D58="",E58="",F58&lt;1,F58&gt;5,G58&lt;1,G58&gt;5,I58="",J58="",K58="",L58="",M58&lt;1,M58&gt;5,N58&lt;1,N58&gt;5),"ERROR","CORRECTO"))</x:f>
      </x:c>
      <x:c r="R58" s="76" t="n">
        <x:f>IF(A58="",99999,IF(P58="Cerrada",99999,IF(P58="Vencida",100,IF(P58="Desviada",200,IF(P58="En riesgo",300,400)))+ROW()/10000))</x:f>
        <x:v>99999</x:v>
      </x:c>
      <x:c r="S58" s="4"/>
      <x:c r="T58" s="4"/>
      <x:c r="U58" s="4"/>
      <x:c r="V58" s="4"/>
    </x:row>
    <x:row r="59">
      <x:c r="A59" s="29"/>
      <x:c r="B59" s="29"/>
      <x:c r="C59" s="29"/>
      <x:c r="D59" s="29"/>
      <x:c r="E59" s="29"/>
      <x:c r="F59" s="29"/>
      <x:c r="G59" s="29"/>
      <x:c r="H59" s="65" t="str">
        <x:f>IF(A59="","",F59*G59)</x:f>
      </x:c>
      <x:c r="I59" s="29"/>
      <x:c r="J59" s="29"/>
      <x:c r="K59" s="31"/>
      <x:c r="L59" s="29"/>
      <x:c r="M59" s="29"/>
      <x:c r="N59" s="29"/>
      <x:c r="O59" s="65" t="str">
        <x:f>IF(A59="","",M59*N59)</x:f>
      </x:c>
      <x:c r="P59" s="65" t="str">
        <x:f>IF(A59="","",IF(L59="Cerrado","Cerrada",IF(OR(J59="",K59=""),"Falta",IF(K59&lt;'CONFIGURACIÓN'!$D$12,"Vencida",IF(O59&gt;=15,"Desviada",IF(O59&gt;=8,"En riesgo","Al día"))))))</x:f>
      </x:c>
      <x:c r="Q59" s="65" t="str">
        <x:f>IF(A59="","",IF(OR(COUNTIF($A$11:$A$100,A59)&gt;1,B59="",COUNTIF('OBJETIVOS'!$A$11:$A$100,B59)=0,C59="",COUNTIF('INICIATIVAS'!$A$11:$A$120,C59)=0,D59="",E59="",F59&lt;1,F59&gt;5,G59&lt;1,G59&gt;5,I59="",J59="",K59="",L59="",M59&lt;1,M59&gt;5,N59&lt;1,N59&gt;5),"ERROR","CORRECTO"))</x:f>
      </x:c>
      <x:c r="R59" s="76" t="n">
        <x:f>IF(A59="",99999,IF(P59="Cerrada",99999,IF(P59="Vencida",100,IF(P59="Desviada",200,IF(P59="En riesgo",300,400)))+ROW()/10000))</x:f>
        <x:v>99999</x:v>
      </x:c>
      <x:c r="S59" s="4"/>
      <x:c r="T59" s="4"/>
      <x:c r="U59" s="4"/>
      <x:c r="V59" s="4"/>
    </x:row>
    <x:row r="60">
      <x:c r="A60" s="29"/>
      <x:c r="B60" s="29"/>
      <x:c r="C60" s="29"/>
      <x:c r="D60" s="29"/>
      <x:c r="E60" s="29"/>
      <x:c r="F60" s="29"/>
      <x:c r="G60" s="29"/>
      <x:c r="H60" s="65" t="str">
        <x:f>IF(A60="","",F60*G60)</x:f>
      </x:c>
      <x:c r="I60" s="29"/>
      <x:c r="J60" s="29"/>
      <x:c r="K60" s="31"/>
      <x:c r="L60" s="29"/>
      <x:c r="M60" s="29"/>
      <x:c r="N60" s="29"/>
      <x:c r="O60" s="65" t="str">
        <x:f>IF(A60="","",M60*N60)</x:f>
      </x:c>
      <x:c r="P60" s="65" t="str">
        <x:f>IF(A60="","",IF(L60="Cerrado","Cerrada",IF(OR(J60="",K60=""),"Falta",IF(K60&lt;'CONFIGURACIÓN'!$D$12,"Vencida",IF(O60&gt;=15,"Desviada",IF(O60&gt;=8,"En riesgo","Al día"))))))</x:f>
      </x:c>
      <x:c r="Q60" s="65" t="str">
        <x:f>IF(A60="","",IF(OR(COUNTIF($A$11:$A$100,A60)&gt;1,B60="",COUNTIF('OBJETIVOS'!$A$11:$A$100,B60)=0,C60="",COUNTIF('INICIATIVAS'!$A$11:$A$120,C60)=0,D60="",E60="",F60&lt;1,F60&gt;5,G60&lt;1,G60&gt;5,I60="",J60="",K60="",L60="",M60&lt;1,M60&gt;5,N60&lt;1,N60&gt;5),"ERROR","CORRECTO"))</x:f>
      </x:c>
      <x:c r="R60" s="76" t="n">
        <x:f>IF(A60="",99999,IF(P60="Cerrada",99999,IF(P60="Vencida",100,IF(P60="Desviada",200,IF(P60="En riesgo",300,400)))+ROW()/10000))</x:f>
        <x:v>99999</x:v>
      </x:c>
      <x:c r="S60" s="4"/>
      <x:c r="T60" s="4"/>
      <x:c r="U60" s="4"/>
      <x:c r="V60" s="4"/>
    </x:row>
    <x:row r="61">
      <x:c r="A61" s="29"/>
      <x:c r="B61" s="29"/>
      <x:c r="C61" s="29"/>
      <x:c r="D61" s="29"/>
      <x:c r="E61" s="29"/>
      <x:c r="F61" s="29"/>
      <x:c r="G61" s="29"/>
      <x:c r="H61" s="65" t="str">
        <x:f>IF(A61="","",F61*G61)</x:f>
      </x:c>
      <x:c r="I61" s="29"/>
      <x:c r="J61" s="29"/>
      <x:c r="K61" s="31"/>
      <x:c r="L61" s="29"/>
      <x:c r="M61" s="29"/>
      <x:c r="N61" s="29"/>
      <x:c r="O61" s="65" t="str">
        <x:f>IF(A61="","",M61*N61)</x:f>
      </x:c>
      <x:c r="P61" s="65" t="str">
        <x:f>IF(A61="","",IF(L61="Cerrado","Cerrada",IF(OR(J61="",K61=""),"Falta",IF(K61&lt;'CONFIGURACIÓN'!$D$12,"Vencida",IF(O61&gt;=15,"Desviada",IF(O61&gt;=8,"En riesgo","Al día"))))))</x:f>
      </x:c>
      <x:c r="Q61" s="65" t="str">
        <x:f>IF(A61="","",IF(OR(COUNTIF($A$11:$A$100,A61)&gt;1,B61="",COUNTIF('OBJETIVOS'!$A$11:$A$100,B61)=0,C61="",COUNTIF('INICIATIVAS'!$A$11:$A$120,C61)=0,D61="",E61="",F61&lt;1,F61&gt;5,G61&lt;1,G61&gt;5,I61="",J61="",K61="",L61="",M61&lt;1,M61&gt;5,N61&lt;1,N61&gt;5),"ERROR","CORRECTO"))</x:f>
      </x:c>
      <x:c r="R61" s="76" t="n">
        <x:f>IF(A61="",99999,IF(P61="Cerrada",99999,IF(P61="Vencida",100,IF(P61="Desviada",200,IF(P61="En riesgo",300,400)))+ROW()/10000))</x:f>
        <x:v>99999</x:v>
      </x:c>
      <x:c r="S61" s="4"/>
      <x:c r="T61" s="4"/>
      <x:c r="U61" s="4"/>
      <x:c r="V61" s="4"/>
    </x:row>
    <x:row r="62">
      <x:c r="A62" s="29"/>
      <x:c r="B62" s="29"/>
      <x:c r="C62" s="29"/>
      <x:c r="D62" s="29"/>
      <x:c r="E62" s="29"/>
      <x:c r="F62" s="29"/>
      <x:c r="G62" s="29"/>
      <x:c r="H62" s="65" t="str">
        <x:f>IF(A62="","",F62*G62)</x:f>
      </x:c>
      <x:c r="I62" s="29"/>
      <x:c r="J62" s="29"/>
      <x:c r="K62" s="31"/>
      <x:c r="L62" s="29"/>
      <x:c r="M62" s="29"/>
      <x:c r="N62" s="29"/>
      <x:c r="O62" s="65" t="str">
        <x:f>IF(A62="","",M62*N62)</x:f>
      </x:c>
      <x:c r="P62" s="65" t="str">
        <x:f>IF(A62="","",IF(L62="Cerrado","Cerrada",IF(OR(J62="",K62=""),"Falta",IF(K62&lt;'CONFIGURACIÓN'!$D$12,"Vencida",IF(O62&gt;=15,"Desviada",IF(O62&gt;=8,"En riesgo","Al día"))))))</x:f>
      </x:c>
      <x:c r="Q62" s="65" t="str">
        <x:f>IF(A62="","",IF(OR(COUNTIF($A$11:$A$100,A62)&gt;1,B62="",COUNTIF('OBJETIVOS'!$A$11:$A$100,B62)=0,C62="",COUNTIF('INICIATIVAS'!$A$11:$A$120,C62)=0,D62="",E62="",F62&lt;1,F62&gt;5,G62&lt;1,G62&gt;5,I62="",J62="",K62="",L62="",M62&lt;1,M62&gt;5,N62&lt;1,N62&gt;5),"ERROR","CORRECTO"))</x:f>
      </x:c>
      <x:c r="R62" s="76" t="n">
        <x:f>IF(A62="",99999,IF(P62="Cerrada",99999,IF(P62="Vencida",100,IF(P62="Desviada",200,IF(P62="En riesgo",300,400)))+ROW()/10000))</x:f>
        <x:v>99999</x:v>
      </x:c>
      <x:c r="S62" s="4"/>
      <x:c r="T62" s="4"/>
      <x:c r="U62" s="4"/>
      <x:c r="V62" s="4"/>
    </x:row>
    <x:row r="63">
      <x:c r="A63" s="29"/>
      <x:c r="B63" s="29"/>
      <x:c r="C63" s="29"/>
      <x:c r="D63" s="29"/>
      <x:c r="E63" s="29"/>
      <x:c r="F63" s="29"/>
      <x:c r="G63" s="29"/>
      <x:c r="H63" s="65" t="str">
        <x:f>IF(A63="","",F63*G63)</x:f>
      </x:c>
      <x:c r="I63" s="29"/>
      <x:c r="J63" s="29"/>
      <x:c r="K63" s="31"/>
      <x:c r="L63" s="29"/>
      <x:c r="M63" s="29"/>
      <x:c r="N63" s="29"/>
      <x:c r="O63" s="65" t="str">
        <x:f>IF(A63="","",M63*N63)</x:f>
      </x:c>
      <x:c r="P63" s="65" t="str">
        <x:f>IF(A63="","",IF(L63="Cerrado","Cerrada",IF(OR(J63="",K63=""),"Falta",IF(K63&lt;'CONFIGURACIÓN'!$D$12,"Vencida",IF(O63&gt;=15,"Desviada",IF(O63&gt;=8,"En riesgo","Al día"))))))</x:f>
      </x:c>
      <x:c r="Q63" s="65" t="str">
        <x:f>IF(A63="","",IF(OR(COUNTIF($A$11:$A$100,A63)&gt;1,B63="",COUNTIF('OBJETIVOS'!$A$11:$A$100,B63)=0,C63="",COUNTIF('INICIATIVAS'!$A$11:$A$120,C63)=0,D63="",E63="",F63&lt;1,F63&gt;5,G63&lt;1,G63&gt;5,I63="",J63="",K63="",L63="",M63&lt;1,M63&gt;5,N63&lt;1,N63&gt;5),"ERROR","CORRECTO"))</x:f>
      </x:c>
      <x:c r="R63" s="76" t="n">
        <x:f>IF(A63="",99999,IF(P63="Cerrada",99999,IF(P63="Vencida",100,IF(P63="Desviada",200,IF(P63="En riesgo",300,400)))+ROW()/10000))</x:f>
        <x:v>99999</x:v>
      </x:c>
      <x:c r="S63" s="4"/>
      <x:c r="T63" s="4"/>
      <x:c r="U63" s="4"/>
      <x:c r="V63" s="4"/>
    </x:row>
    <x:row r="64">
      <x:c r="A64" s="29"/>
      <x:c r="B64" s="29"/>
      <x:c r="C64" s="29"/>
      <x:c r="D64" s="29"/>
      <x:c r="E64" s="29"/>
      <x:c r="F64" s="29"/>
      <x:c r="G64" s="29"/>
      <x:c r="H64" s="65" t="str">
        <x:f>IF(A64="","",F64*G64)</x:f>
      </x:c>
      <x:c r="I64" s="29"/>
      <x:c r="J64" s="29"/>
      <x:c r="K64" s="31"/>
      <x:c r="L64" s="29"/>
      <x:c r="M64" s="29"/>
      <x:c r="N64" s="29"/>
      <x:c r="O64" s="65" t="str">
        <x:f>IF(A64="","",M64*N64)</x:f>
      </x:c>
      <x:c r="P64" s="65" t="str">
        <x:f>IF(A64="","",IF(L64="Cerrado","Cerrada",IF(OR(J64="",K64=""),"Falta",IF(K64&lt;'CONFIGURACIÓN'!$D$12,"Vencida",IF(O64&gt;=15,"Desviada",IF(O64&gt;=8,"En riesgo","Al día"))))))</x:f>
      </x:c>
      <x:c r="Q64" s="65" t="str">
        <x:f>IF(A64="","",IF(OR(COUNTIF($A$11:$A$100,A64)&gt;1,B64="",COUNTIF('OBJETIVOS'!$A$11:$A$100,B64)=0,C64="",COUNTIF('INICIATIVAS'!$A$11:$A$120,C64)=0,D64="",E64="",F64&lt;1,F64&gt;5,G64&lt;1,G64&gt;5,I64="",J64="",K64="",L64="",M64&lt;1,M64&gt;5,N64&lt;1,N64&gt;5),"ERROR","CORRECTO"))</x:f>
      </x:c>
      <x:c r="R64" s="76" t="n">
        <x:f>IF(A64="",99999,IF(P64="Cerrada",99999,IF(P64="Vencida",100,IF(P64="Desviada",200,IF(P64="En riesgo",300,400)))+ROW()/10000))</x:f>
        <x:v>99999</x:v>
      </x:c>
      <x:c r="S64" s="4"/>
      <x:c r="T64" s="4"/>
      <x:c r="U64" s="4"/>
      <x:c r="V64" s="4"/>
    </x:row>
    <x:row r="65">
      <x:c r="A65" s="29"/>
      <x:c r="B65" s="29"/>
      <x:c r="C65" s="29"/>
      <x:c r="D65" s="29"/>
      <x:c r="E65" s="29"/>
      <x:c r="F65" s="29"/>
      <x:c r="G65" s="29"/>
      <x:c r="H65" s="65" t="str">
        <x:f>IF(A65="","",F65*G65)</x:f>
      </x:c>
      <x:c r="I65" s="29"/>
      <x:c r="J65" s="29"/>
      <x:c r="K65" s="31"/>
      <x:c r="L65" s="29"/>
      <x:c r="M65" s="29"/>
      <x:c r="N65" s="29"/>
      <x:c r="O65" s="65" t="str">
        <x:f>IF(A65="","",M65*N65)</x:f>
      </x:c>
      <x:c r="P65" s="65" t="str">
        <x:f>IF(A65="","",IF(L65="Cerrado","Cerrada",IF(OR(J65="",K65=""),"Falta",IF(K65&lt;'CONFIGURACIÓN'!$D$12,"Vencida",IF(O65&gt;=15,"Desviada",IF(O65&gt;=8,"En riesgo","Al día"))))))</x:f>
      </x:c>
      <x:c r="Q65" s="65" t="str">
        <x:f>IF(A65="","",IF(OR(COUNTIF($A$11:$A$100,A65)&gt;1,B65="",COUNTIF('OBJETIVOS'!$A$11:$A$100,B65)=0,C65="",COUNTIF('INICIATIVAS'!$A$11:$A$120,C65)=0,D65="",E65="",F65&lt;1,F65&gt;5,G65&lt;1,G65&gt;5,I65="",J65="",K65="",L65="",M65&lt;1,M65&gt;5,N65&lt;1,N65&gt;5),"ERROR","CORRECTO"))</x:f>
      </x:c>
      <x:c r="R65" s="76" t="n">
        <x:f>IF(A65="",99999,IF(P65="Cerrada",99999,IF(P65="Vencida",100,IF(P65="Desviada",200,IF(P65="En riesgo",300,400)))+ROW()/10000))</x:f>
        <x:v>99999</x:v>
      </x:c>
      <x:c r="S65" s="4"/>
      <x:c r="T65" s="4"/>
      <x:c r="U65" s="4"/>
      <x:c r="V65" s="4"/>
    </x:row>
    <x:row r="66">
      <x:c r="A66" s="29"/>
      <x:c r="B66" s="29"/>
      <x:c r="C66" s="29"/>
      <x:c r="D66" s="29"/>
      <x:c r="E66" s="29"/>
      <x:c r="F66" s="29"/>
      <x:c r="G66" s="29"/>
      <x:c r="H66" s="65" t="str">
        <x:f>IF(A66="","",F66*G66)</x:f>
      </x:c>
      <x:c r="I66" s="29"/>
      <x:c r="J66" s="29"/>
      <x:c r="K66" s="31"/>
      <x:c r="L66" s="29"/>
      <x:c r="M66" s="29"/>
      <x:c r="N66" s="29"/>
      <x:c r="O66" s="65" t="str">
        <x:f>IF(A66="","",M66*N66)</x:f>
      </x:c>
      <x:c r="P66" s="65" t="str">
        <x:f>IF(A66="","",IF(L66="Cerrado","Cerrada",IF(OR(J66="",K66=""),"Falta",IF(K66&lt;'CONFIGURACIÓN'!$D$12,"Vencida",IF(O66&gt;=15,"Desviada",IF(O66&gt;=8,"En riesgo","Al día"))))))</x:f>
      </x:c>
      <x:c r="Q66" s="65" t="str">
        <x:f>IF(A66="","",IF(OR(COUNTIF($A$11:$A$100,A66)&gt;1,B66="",COUNTIF('OBJETIVOS'!$A$11:$A$100,B66)=0,C66="",COUNTIF('INICIATIVAS'!$A$11:$A$120,C66)=0,D66="",E66="",F66&lt;1,F66&gt;5,G66&lt;1,G66&gt;5,I66="",J66="",K66="",L66="",M66&lt;1,M66&gt;5,N66&lt;1,N66&gt;5),"ERROR","CORRECTO"))</x:f>
      </x:c>
      <x:c r="R66" s="76" t="n">
        <x:f>IF(A66="",99999,IF(P66="Cerrada",99999,IF(P66="Vencida",100,IF(P66="Desviada",200,IF(P66="En riesgo",300,400)))+ROW()/10000))</x:f>
        <x:v>99999</x:v>
      </x:c>
      <x:c r="S66" s="4"/>
      <x:c r="T66" s="4"/>
      <x:c r="U66" s="4"/>
      <x:c r="V66" s="4"/>
    </x:row>
    <x:row r="67">
      <x:c r="A67" s="29"/>
      <x:c r="B67" s="29"/>
      <x:c r="C67" s="29"/>
      <x:c r="D67" s="29"/>
      <x:c r="E67" s="29"/>
      <x:c r="F67" s="29"/>
      <x:c r="G67" s="29"/>
      <x:c r="H67" s="65" t="str">
        <x:f>IF(A67="","",F67*G67)</x:f>
      </x:c>
      <x:c r="I67" s="29"/>
      <x:c r="J67" s="29"/>
      <x:c r="K67" s="31"/>
      <x:c r="L67" s="29"/>
      <x:c r="M67" s="29"/>
      <x:c r="N67" s="29"/>
      <x:c r="O67" s="65" t="str">
        <x:f>IF(A67="","",M67*N67)</x:f>
      </x:c>
      <x:c r="P67" s="65" t="str">
        <x:f>IF(A67="","",IF(L67="Cerrado","Cerrada",IF(OR(J67="",K67=""),"Falta",IF(K67&lt;'CONFIGURACIÓN'!$D$12,"Vencida",IF(O67&gt;=15,"Desviada",IF(O67&gt;=8,"En riesgo","Al día"))))))</x:f>
      </x:c>
      <x:c r="Q67" s="65" t="str">
        <x:f>IF(A67="","",IF(OR(COUNTIF($A$11:$A$100,A67)&gt;1,B67="",COUNTIF('OBJETIVOS'!$A$11:$A$100,B67)=0,C67="",COUNTIF('INICIATIVAS'!$A$11:$A$120,C67)=0,D67="",E67="",F67&lt;1,F67&gt;5,G67&lt;1,G67&gt;5,I67="",J67="",K67="",L67="",M67&lt;1,M67&gt;5,N67&lt;1,N67&gt;5),"ERROR","CORRECTO"))</x:f>
      </x:c>
      <x:c r="R67" s="76" t="n">
        <x:f>IF(A67="",99999,IF(P67="Cerrada",99999,IF(P67="Vencida",100,IF(P67="Desviada",200,IF(P67="En riesgo",300,400)))+ROW()/10000))</x:f>
        <x:v>99999</x:v>
      </x:c>
      <x:c r="S67" s="4"/>
      <x:c r="T67" s="4"/>
      <x:c r="U67" s="4"/>
      <x:c r="V67" s="4"/>
    </x:row>
    <x:row r="68">
      <x:c r="A68" s="29"/>
      <x:c r="B68" s="29"/>
      <x:c r="C68" s="29"/>
      <x:c r="D68" s="29"/>
      <x:c r="E68" s="29"/>
      <x:c r="F68" s="29"/>
      <x:c r="G68" s="29"/>
      <x:c r="H68" s="65" t="str">
        <x:f>IF(A68="","",F68*G68)</x:f>
      </x:c>
      <x:c r="I68" s="29"/>
      <x:c r="J68" s="29"/>
      <x:c r="K68" s="31"/>
      <x:c r="L68" s="29"/>
      <x:c r="M68" s="29"/>
      <x:c r="N68" s="29"/>
      <x:c r="O68" s="65" t="str">
        <x:f>IF(A68="","",M68*N68)</x:f>
      </x:c>
      <x:c r="P68" s="65" t="str">
        <x:f>IF(A68="","",IF(L68="Cerrado","Cerrada",IF(OR(J68="",K68=""),"Falta",IF(K68&lt;'CONFIGURACIÓN'!$D$12,"Vencida",IF(O68&gt;=15,"Desviada",IF(O68&gt;=8,"En riesgo","Al día"))))))</x:f>
      </x:c>
      <x:c r="Q68" s="65" t="str">
        <x:f>IF(A68="","",IF(OR(COUNTIF($A$11:$A$100,A68)&gt;1,B68="",COUNTIF('OBJETIVOS'!$A$11:$A$100,B68)=0,C68="",COUNTIF('INICIATIVAS'!$A$11:$A$120,C68)=0,D68="",E68="",F68&lt;1,F68&gt;5,G68&lt;1,G68&gt;5,I68="",J68="",K68="",L68="",M68&lt;1,M68&gt;5,N68&lt;1,N68&gt;5),"ERROR","CORRECTO"))</x:f>
      </x:c>
      <x:c r="R68" s="76" t="n">
        <x:f>IF(A68="",99999,IF(P68="Cerrada",99999,IF(P68="Vencida",100,IF(P68="Desviada",200,IF(P68="En riesgo",300,400)))+ROW()/10000))</x:f>
        <x:v>99999</x:v>
      </x:c>
      <x:c r="S68" s="4"/>
      <x:c r="T68" s="4"/>
      <x:c r="U68" s="4"/>
      <x:c r="V68" s="4"/>
    </x:row>
    <x:row r="69">
      <x:c r="A69" s="29"/>
      <x:c r="B69" s="29"/>
      <x:c r="C69" s="29"/>
      <x:c r="D69" s="29"/>
      <x:c r="E69" s="29"/>
      <x:c r="F69" s="29"/>
      <x:c r="G69" s="29"/>
      <x:c r="H69" s="65" t="str">
        <x:f>IF(A69="","",F69*G69)</x:f>
      </x:c>
      <x:c r="I69" s="29"/>
      <x:c r="J69" s="29"/>
      <x:c r="K69" s="31"/>
      <x:c r="L69" s="29"/>
      <x:c r="M69" s="29"/>
      <x:c r="N69" s="29"/>
      <x:c r="O69" s="65" t="str">
        <x:f>IF(A69="","",M69*N69)</x:f>
      </x:c>
      <x:c r="P69" s="65" t="str">
        <x:f>IF(A69="","",IF(L69="Cerrado","Cerrada",IF(OR(J69="",K69=""),"Falta",IF(K69&lt;'CONFIGURACIÓN'!$D$12,"Vencida",IF(O69&gt;=15,"Desviada",IF(O69&gt;=8,"En riesgo","Al día"))))))</x:f>
      </x:c>
      <x:c r="Q69" s="65" t="str">
        <x:f>IF(A69="","",IF(OR(COUNTIF($A$11:$A$100,A69)&gt;1,B69="",COUNTIF('OBJETIVOS'!$A$11:$A$100,B69)=0,C69="",COUNTIF('INICIATIVAS'!$A$11:$A$120,C69)=0,D69="",E69="",F69&lt;1,F69&gt;5,G69&lt;1,G69&gt;5,I69="",J69="",K69="",L69="",M69&lt;1,M69&gt;5,N69&lt;1,N69&gt;5),"ERROR","CORRECTO"))</x:f>
      </x:c>
      <x:c r="R69" s="76" t="n">
        <x:f>IF(A69="",99999,IF(P69="Cerrada",99999,IF(P69="Vencida",100,IF(P69="Desviada",200,IF(P69="En riesgo",300,400)))+ROW()/10000))</x:f>
        <x:v>99999</x:v>
      </x:c>
      <x:c r="S69" s="4"/>
      <x:c r="T69" s="4"/>
      <x:c r="U69" s="4"/>
      <x:c r="V69" s="4"/>
    </x:row>
    <x:row r="70">
      <x:c r="A70" s="29"/>
      <x:c r="B70" s="29"/>
      <x:c r="C70" s="29"/>
      <x:c r="D70" s="29"/>
      <x:c r="E70" s="29"/>
      <x:c r="F70" s="29"/>
      <x:c r="G70" s="29"/>
      <x:c r="H70" s="65" t="str">
        <x:f>IF(A70="","",F70*G70)</x:f>
      </x:c>
      <x:c r="I70" s="29"/>
      <x:c r="J70" s="29"/>
      <x:c r="K70" s="31"/>
      <x:c r="L70" s="29"/>
      <x:c r="M70" s="29"/>
      <x:c r="N70" s="29"/>
      <x:c r="O70" s="65" t="str">
        <x:f>IF(A70="","",M70*N70)</x:f>
      </x:c>
      <x:c r="P70" s="65" t="str">
        <x:f>IF(A70="","",IF(L70="Cerrado","Cerrada",IF(OR(J70="",K70=""),"Falta",IF(K70&lt;'CONFIGURACIÓN'!$D$12,"Vencida",IF(O70&gt;=15,"Desviada",IF(O70&gt;=8,"En riesgo","Al día"))))))</x:f>
      </x:c>
      <x:c r="Q70" s="65" t="str">
        <x:f>IF(A70="","",IF(OR(COUNTIF($A$11:$A$100,A70)&gt;1,B70="",COUNTIF('OBJETIVOS'!$A$11:$A$100,B70)=0,C70="",COUNTIF('INICIATIVAS'!$A$11:$A$120,C70)=0,D70="",E70="",F70&lt;1,F70&gt;5,G70&lt;1,G70&gt;5,I70="",J70="",K70="",L70="",M70&lt;1,M70&gt;5,N70&lt;1,N70&gt;5),"ERROR","CORRECTO"))</x:f>
      </x:c>
      <x:c r="R70" s="76" t="n">
        <x:f>IF(A70="",99999,IF(P70="Cerrada",99999,IF(P70="Vencida",100,IF(P70="Desviada",200,IF(P70="En riesgo",300,400)))+ROW()/10000))</x:f>
        <x:v>99999</x:v>
      </x:c>
      <x:c r="S70" s="4"/>
      <x:c r="T70" s="4"/>
      <x:c r="U70" s="4"/>
      <x:c r="V70" s="4"/>
    </x:row>
    <x:row r="71">
      <x:c r="A71" s="29"/>
      <x:c r="B71" s="29"/>
      <x:c r="C71" s="29"/>
      <x:c r="D71" s="29"/>
      <x:c r="E71" s="29"/>
      <x:c r="F71" s="29"/>
      <x:c r="G71" s="29"/>
      <x:c r="H71" s="65" t="str">
        <x:f>IF(A71="","",F71*G71)</x:f>
      </x:c>
      <x:c r="I71" s="29"/>
      <x:c r="J71" s="29"/>
      <x:c r="K71" s="31"/>
      <x:c r="L71" s="29"/>
      <x:c r="M71" s="29"/>
      <x:c r="N71" s="29"/>
      <x:c r="O71" s="65" t="str">
        <x:f>IF(A71="","",M71*N71)</x:f>
      </x:c>
      <x:c r="P71" s="65" t="str">
        <x:f>IF(A71="","",IF(L71="Cerrado","Cerrada",IF(OR(J71="",K71=""),"Falta",IF(K71&lt;'CONFIGURACIÓN'!$D$12,"Vencida",IF(O71&gt;=15,"Desviada",IF(O71&gt;=8,"En riesgo","Al día"))))))</x:f>
      </x:c>
      <x:c r="Q71" s="65" t="str">
        <x:f>IF(A71="","",IF(OR(COUNTIF($A$11:$A$100,A71)&gt;1,B71="",COUNTIF('OBJETIVOS'!$A$11:$A$100,B71)=0,C71="",COUNTIF('INICIATIVAS'!$A$11:$A$120,C71)=0,D71="",E71="",F71&lt;1,F71&gt;5,G71&lt;1,G71&gt;5,I71="",J71="",K71="",L71="",M71&lt;1,M71&gt;5,N71&lt;1,N71&gt;5),"ERROR","CORRECTO"))</x:f>
      </x:c>
      <x:c r="R71" s="76" t="n">
        <x:f>IF(A71="",99999,IF(P71="Cerrada",99999,IF(P71="Vencida",100,IF(P71="Desviada",200,IF(P71="En riesgo",300,400)))+ROW()/10000))</x:f>
        <x:v>99999</x:v>
      </x:c>
      <x:c r="S71" s="4"/>
      <x:c r="T71" s="4"/>
      <x:c r="U71" s="4"/>
      <x:c r="V71" s="4"/>
    </x:row>
    <x:row r="72">
      <x:c r="A72" s="29"/>
      <x:c r="B72" s="29"/>
      <x:c r="C72" s="29"/>
      <x:c r="D72" s="29"/>
      <x:c r="E72" s="29"/>
      <x:c r="F72" s="29"/>
      <x:c r="G72" s="29"/>
      <x:c r="H72" s="65" t="str">
        <x:f>IF(A72="","",F72*G72)</x:f>
      </x:c>
      <x:c r="I72" s="29"/>
      <x:c r="J72" s="29"/>
      <x:c r="K72" s="31"/>
      <x:c r="L72" s="29"/>
      <x:c r="M72" s="29"/>
      <x:c r="N72" s="29"/>
      <x:c r="O72" s="65" t="str">
        <x:f>IF(A72="","",M72*N72)</x:f>
      </x:c>
      <x:c r="P72" s="65" t="str">
        <x:f>IF(A72="","",IF(L72="Cerrado","Cerrada",IF(OR(J72="",K72=""),"Falta",IF(K72&lt;'CONFIGURACIÓN'!$D$12,"Vencida",IF(O72&gt;=15,"Desviada",IF(O72&gt;=8,"En riesgo","Al día"))))))</x:f>
      </x:c>
      <x:c r="Q72" s="65" t="str">
        <x:f>IF(A72="","",IF(OR(COUNTIF($A$11:$A$100,A72)&gt;1,B72="",COUNTIF('OBJETIVOS'!$A$11:$A$100,B72)=0,C72="",COUNTIF('INICIATIVAS'!$A$11:$A$120,C72)=0,D72="",E72="",F72&lt;1,F72&gt;5,G72&lt;1,G72&gt;5,I72="",J72="",K72="",L72="",M72&lt;1,M72&gt;5,N72&lt;1,N72&gt;5),"ERROR","CORRECTO"))</x:f>
      </x:c>
      <x:c r="R72" s="76" t="n">
        <x:f>IF(A72="",99999,IF(P72="Cerrada",99999,IF(P72="Vencida",100,IF(P72="Desviada",200,IF(P72="En riesgo",300,400)))+ROW()/10000))</x:f>
        <x:v>99999</x:v>
      </x:c>
      <x:c r="S72" s="4"/>
      <x:c r="T72" s="4"/>
      <x:c r="U72" s="4"/>
      <x:c r="V72" s="4"/>
    </x:row>
    <x:row r="73">
      <x:c r="A73" s="29"/>
      <x:c r="B73" s="29"/>
      <x:c r="C73" s="29"/>
      <x:c r="D73" s="29"/>
      <x:c r="E73" s="29"/>
      <x:c r="F73" s="29"/>
      <x:c r="G73" s="29"/>
      <x:c r="H73" s="65" t="str">
        <x:f>IF(A73="","",F73*G73)</x:f>
      </x:c>
      <x:c r="I73" s="29"/>
      <x:c r="J73" s="29"/>
      <x:c r="K73" s="31"/>
      <x:c r="L73" s="29"/>
      <x:c r="M73" s="29"/>
      <x:c r="N73" s="29"/>
      <x:c r="O73" s="65" t="str">
        <x:f>IF(A73="","",M73*N73)</x:f>
      </x:c>
      <x:c r="P73" s="65" t="str">
        <x:f>IF(A73="","",IF(L73="Cerrado","Cerrada",IF(OR(J73="",K73=""),"Falta",IF(K73&lt;'CONFIGURACIÓN'!$D$12,"Vencida",IF(O73&gt;=15,"Desviada",IF(O73&gt;=8,"En riesgo","Al día"))))))</x:f>
      </x:c>
      <x:c r="Q73" s="65" t="str">
        <x:f>IF(A73="","",IF(OR(COUNTIF($A$11:$A$100,A73)&gt;1,B73="",COUNTIF('OBJETIVOS'!$A$11:$A$100,B73)=0,C73="",COUNTIF('INICIATIVAS'!$A$11:$A$120,C73)=0,D73="",E73="",F73&lt;1,F73&gt;5,G73&lt;1,G73&gt;5,I73="",J73="",K73="",L73="",M73&lt;1,M73&gt;5,N73&lt;1,N73&gt;5),"ERROR","CORRECTO"))</x:f>
      </x:c>
      <x:c r="R73" s="76" t="n">
        <x:f>IF(A73="",99999,IF(P73="Cerrada",99999,IF(P73="Vencida",100,IF(P73="Desviada",200,IF(P73="En riesgo",300,400)))+ROW()/10000))</x:f>
        <x:v>99999</x:v>
      </x:c>
      <x:c r="S73" s="4"/>
      <x:c r="T73" s="4"/>
      <x:c r="U73" s="4"/>
      <x:c r="V73" s="4"/>
    </x:row>
    <x:row r="74">
      <x:c r="A74" s="29"/>
      <x:c r="B74" s="29"/>
      <x:c r="C74" s="29"/>
      <x:c r="D74" s="29"/>
      <x:c r="E74" s="29"/>
      <x:c r="F74" s="29"/>
      <x:c r="G74" s="29"/>
      <x:c r="H74" s="65" t="str">
        <x:f>IF(A74="","",F74*G74)</x:f>
      </x:c>
      <x:c r="I74" s="29"/>
      <x:c r="J74" s="29"/>
      <x:c r="K74" s="31"/>
      <x:c r="L74" s="29"/>
      <x:c r="M74" s="29"/>
      <x:c r="N74" s="29"/>
      <x:c r="O74" s="65" t="str">
        <x:f>IF(A74="","",M74*N74)</x:f>
      </x:c>
      <x:c r="P74" s="65" t="str">
        <x:f>IF(A74="","",IF(L74="Cerrado","Cerrada",IF(OR(J74="",K74=""),"Falta",IF(K74&lt;'CONFIGURACIÓN'!$D$12,"Vencida",IF(O74&gt;=15,"Desviada",IF(O74&gt;=8,"En riesgo","Al día"))))))</x:f>
      </x:c>
      <x:c r="Q74" s="65" t="str">
        <x:f>IF(A74="","",IF(OR(COUNTIF($A$11:$A$100,A74)&gt;1,B74="",COUNTIF('OBJETIVOS'!$A$11:$A$100,B74)=0,C74="",COUNTIF('INICIATIVAS'!$A$11:$A$120,C74)=0,D74="",E74="",F74&lt;1,F74&gt;5,G74&lt;1,G74&gt;5,I74="",J74="",K74="",L74="",M74&lt;1,M74&gt;5,N74&lt;1,N74&gt;5),"ERROR","CORRECTO"))</x:f>
      </x:c>
      <x:c r="R74" s="76" t="n">
        <x:f>IF(A74="",99999,IF(P74="Cerrada",99999,IF(P74="Vencida",100,IF(P74="Desviada",200,IF(P74="En riesgo",300,400)))+ROW()/10000))</x:f>
        <x:v>99999</x:v>
      </x:c>
      <x:c r="S74" s="4"/>
      <x:c r="T74" s="4"/>
      <x:c r="U74" s="4"/>
      <x:c r="V74" s="4"/>
    </x:row>
    <x:row r="75">
      <x:c r="A75" s="29"/>
      <x:c r="B75" s="29"/>
      <x:c r="C75" s="29"/>
      <x:c r="D75" s="29"/>
      <x:c r="E75" s="29"/>
      <x:c r="F75" s="29"/>
      <x:c r="G75" s="29"/>
      <x:c r="H75" s="65" t="str">
        <x:f>IF(A75="","",F75*G75)</x:f>
      </x:c>
      <x:c r="I75" s="29"/>
      <x:c r="J75" s="29"/>
      <x:c r="K75" s="31"/>
      <x:c r="L75" s="29"/>
      <x:c r="M75" s="29"/>
      <x:c r="N75" s="29"/>
      <x:c r="O75" s="65" t="str">
        <x:f>IF(A75="","",M75*N75)</x:f>
      </x:c>
      <x:c r="P75" s="65" t="str">
        <x:f>IF(A75="","",IF(L75="Cerrado","Cerrada",IF(OR(J75="",K75=""),"Falta",IF(K75&lt;'CONFIGURACIÓN'!$D$12,"Vencida",IF(O75&gt;=15,"Desviada",IF(O75&gt;=8,"En riesgo","Al día"))))))</x:f>
      </x:c>
      <x:c r="Q75" s="65" t="str">
        <x:f>IF(A75="","",IF(OR(COUNTIF($A$11:$A$100,A75)&gt;1,B75="",COUNTIF('OBJETIVOS'!$A$11:$A$100,B75)=0,C75="",COUNTIF('INICIATIVAS'!$A$11:$A$120,C75)=0,D75="",E75="",F75&lt;1,F75&gt;5,G75&lt;1,G75&gt;5,I75="",J75="",K75="",L75="",M75&lt;1,M75&gt;5,N75&lt;1,N75&gt;5),"ERROR","CORRECTO"))</x:f>
      </x:c>
      <x:c r="R75" s="76" t="n">
        <x:f>IF(A75="",99999,IF(P75="Cerrada",99999,IF(P75="Vencida",100,IF(P75="Desviada",200,IF(P75="En riesgo",300,400)))+ROW()/10000))</x:f>
        <x:v>99999</x:v>
      </x:c>
      <x:c r="S75" s="4"/>
      <x:c r="T75" s="4"/>
      <x:c r="U75" s="4"/>
      <x:c r="V75" s="4"/>
    </x:row>
    <x:row r="76">
      <x:c r="A76" s="29"/>
      <x:c r="B76" s="29"/>
      <x:c r="C76" s="29"/>
      <x:c r="D76" s="29"/>
      <x:c r="E76" s="29"/>
      <x:c r="F76" s="29"/>
      <x:c r="G76" s="29"/>
      <x:c r="H76" s="65" t="str">
        <x:f>IF(A76="","",F76*G76)</x:f>
      </x:c>
      <x:c r="I76" s="29"/>
      <x:c r="J76" s="29"/>
      <x:c r="K76" s="31"/>
      <x:c r="L76" s="29"/>
      <x:c r="M76" s="29"/>
      <x:c r="N76" s="29"/>
      <x:c r="O76" s="65" t="str">
        <x:f>IF(A76="","",M76*N76)</x:f>
      </x:c>
      <x:c r="P76" s="65" t="str">
        <x:f>IF(A76="","",IF(L76="Cerrado","Cerrada",IF(OR(J76="",K76=""),"Falta",IF(K76&lt;'CONFIGURACIÓN'!$D$12,"Vencida",IF(O76&gt;=15,"Desviada",IF(O76&gt;=8,"En riesgo","Al día"))))))</x:f>
      </x:c>
      <x:c r="Q76" s="65" t="str">
        <x:f>IF(A76="","",IF(OR(COUNTIF($A$11:$A$100,A76)&gt;1,B76="",COUNTIF('OBJETIVOS'!$A$11:$A$100,B76)=0,C76="",COUNTIF('INICIATIVAS'!$A$11:$A$120,C76)=0,D76="",E76="",F76&lt;1,F76&gt;5,G76&lt;1,G76&gt;5,I76="",J76="",K76="",L76="",M76&lt;1,M76&gt;5,N76&lt;1,N76&gt;5),"ERROR","CORRECTO"))</x:f>
      </x:c>
      <x:c r="R76" s="76" t="n">
        <x:f>IF(A76="",99999,IF(P76="Cerrada",99999,IF(P76="Vencida",100,IF(P76="Desviada",200,IF(P76="En riesgo",300,400)))+ROW()/10000))</x:f>
        <x:v>99999</x:v>
      </x:c>
      <x:c r="S76" s="4"/>
      <x:c r="T76" s="4"/>
      <x:c r="U76" s="4"/>
      <x:c r="V76" s="4"/>
    </x:row>
    <x:row r="77">
      <x:c r="A77" s="29"/>
      <x:c r="B77" s="29"/>
      <x:c r="C77" s="29"/>
      <x:c r="D77" s="29"/>
      <x:c r="E77" s="29"/>
      <x:c r="F77" s="29"/>
      <x:c r="G77" s="29"/>
      <x:c r="H77" s="65" t="str">
        <x:f>IF(A77="","",F77*G77)</x:f>
      </x:c>
      <x:c r="I77" s="29"/>
      <x:c r="J77" s="29"/>
      <x:c r="K77" s="31"/>
      <x:c r="L77" s="29"/>
      <x:c r="M77" s="29"/>
      <x:c r="N77" s="29"/>
      <x:c r="O77" s="65" t="str">
        <x:f>IF(A77="","",M77*N77)</x:f>
      </x:c>
      <x:c r="P77" s="65" t="str">
        <x:f>IF(A77="","",IF(L77="Cerrado","Cerrada",IF(OR(J77="",K77=""),"Falta",IF(K77&lt;'CONFIGURACIÓN'!$D$12,"Vencida",IF(O77&gt;=15,"Desviada",IF(O77&gt;=8,"En riesgo","Al día"))))))</x:f>
      </x:c>
      <x:c r="Q77" s="65" t="str">
        <x:f>IF(A77="","",IF(OR(COUNTIF($A$11:$A$100,A77)&gt;1,B77="",COUNTIF('OBJETIVOS'!$A$11:$A$100,B77)=0,C77="",COUNTIF('INICIATIVAS'!$A$11:$A$120,C77)=0,D77="",E77="",F77&lt;1,F77&gt;5,G77&lt;1,G77&gt;5,I77="",J77="",K77="",L77="",M77&lt;1,M77&gt;5,N77&lt;1,N77&gt;5),"ERROR","CORRECTO"))</x:f>
      </x:c>
      <x:c r="R77" s="76" t="n">
        <x:f>IF(A77="",99999,IF(P77="Cerrada",99999,IF(P77="Vencida",100,IF(P77="Desviada",200,IF(P77="En riesgo",300,400)))+ROW()/10000))</x:f>
        <x:v>99999</x:v>
      </x:c>
      <x:c r="S77" s="4"/>
      <x:c r="T77" s="4"/>
      <x:c r="U77" s="4"/>
      <x:c r="V77" s="4"/>
    </x:row>
    <x:row r="78">
      <x:c r="A78" s="29"/>
      <x:c r="B78" s="29"/>
      <x:c r="C78" s="29"/>
      <x:c r="D78" s="29"/>
      <x:c r="E78" s="29"/>
      <x:c r="F78" s="29"/>
      <x:c r="G78" s="29"/>
      <x:c r="H78" s="65" t="str">
        <x:f>IF(A78="","",F78*G78)</x:f>
      </x:c>
      <x:c r="I78" s="29"/>
      <x:c r="J78" s="29"/>
      <x:c r="K78" s="31"/>
      <x:c r="L78" s="29"/>
      <x:c r="M78" s="29"/>
      <x:c r="N78" s="29"/>
      <x:c r="O78" s="65" t="str">
        <x:f>IF(A78="","",M78*N78)</x:f>
      </x:c>
      <x:c r="P78" s="65" t="str">
        <x:f>IF(A78="","",IF(L78="Cerrado","Cerrada",IF(OR(J78="",K78=""),"Falta",IF(K78&lt;'CONFIGURACIÓN'!$D$12,"Vencida",IF(O78&gt;=15,"Desviada",IF(O78&gt;=8,"En riesgo","Al día"))))))</x:f>
      </x:c>
      <x:c r="Q78" s="65" t="str">
        <x:f>IF(A78="","",IF(OR(COUNTIF($A$11:$A$100,A78)&gt;1,B78="",COUNTIF('OBJETIVOS'!$A$11:$A$100,B78)=0,C78="",COUNTIF('INICIATIVAS'!$A$11:$A$120,C78)=0,D78="",E78="",F78&lt;1,F78&gt;5,G78&lt;1,G78&gt;5,I78="",J78="",K78="",L78="",M78&lt;1,M78&gt;5,N78&lt;1,N78&gt;5),"ERROR","CORRECTO"))</x:f>
      </x:c>
      <x:c r="R78" s="76" t="n">
        <x:f>IF(A78="",99999,IF(P78="Cerrada",99999,IF(P78="Vencida",100,IF(P78="Desviada",200,IF(P78="En riesgo",300,400)))+ROW()/10000))</x:f>
        <x:v>99999</x:v>
      </x:c>
      <x:c r="S78" s="4"/>
      <x:c r="T78" s="4"/>
      <x:c r="U78" s="4"/>
      <x:c r="V78" s="4"/>
    </x:row>
    <x:row r="79">
      <x:c r="A79" s="29"/>
      <x:c r="B79" s="29"/>
      <x:c r="C79" s="29"/>
      <x:c r="D79" s="29"/>
      <x:c r="E79" s="29"/>
      <x:c r="F79" s="29"/>
      <x:c r="G79" s="29"/>
      <x:c r="H79" s="65" t="str">
        <x:f>IF(A79="","",F79*G79)</x:f>
      </x:c>
      <x:c r="I79" s="29"/>
      <x:c r="J79" s="29"/>
      <x:c r="K79" s="31"/>
      <x:c r="L79" s="29"/>
      <x:c r="M79" s="29"/>
      <x:c r="N79" s="29"/>
      <x:c r="O79" s="65" t="str">
        <x:f>IF(A79="","",M79*N79)</x:f>
      </x:c>
      <x:c r="P79" s="65" t="str">
        <x:f>IF(A79="","",IF(L79="Cerrado","Cerrada",IF(OR(J79="",K79=""),"Falta",IF(K79&lt;'CONFIGURACIÓN'!$D$12,"Vencida",IF(O79&gt;=15,"Desviada",IF(O79&gt;=8,"En riesgo","Al día"))))))</x:f>
      </x:c>
      <x:c r="Q79" s="65" t="str">
        <x:f>IF(A79="","",IF(OR(COUNTIF($A$11:$A$100,A79)&gt;1,B79="",COUNTIF('OBJETIVOS'!$A$11:$A$100,B79)=0,C79="",COUNTIF('INICIATIVAS'!$A$11:$A$120,C79)=0,D79="",E79="",F79&lt;1,F79&gt;5,G79&lt;1,G79&gt;5,I79="",J79="",K79="",L79="",M79&lt;1,M79&gt;5,N79&lt;1,N79&gt;5),"ERROR","CORRECTO"))</x:f>
      </x:c>
      <x:c r="R79" s="76" t="n">
        <x:f>IF(A79="",99999,IF(P79="Cerrada",99999,IF(P79="Vencida",100,IF(P79="Desviada",200,IF(P79="En riesgo",300,400)))+ROW()/10000))</x:f>
        <x:v>99999</x:v>
      </x:c>
      <x:c r="S79" s="4"/>
      <x:c r="T79" s="4"/>
      <x:c r="U79" s="4"/>
      <x:c r="V79" s="4"/>
    </x:row>
    <x:row r="80">
      <x:c r="A80" s="29"/>
      <x:c r="B80" s="29"/>
      <x:c r="C80" s="29"/>
      <x:c r="D80" s="29"/>
      <x:c r="E80" s="29"/>
      <x:c r="F80" s="29"/>
      <x:c r="G80" s="29"/>
      <x:c r="H80" s="65" t="str">
        <x:f>IF(A80="","",F80*G80)</x:f>
      </x:c>
      <x:c r="I80" s="29"/>
      <x:c r="J80" s="29"/>
      <x:c r="K80" s="31"/>
      <x:c r="L80" s="29"/>
      <x:c r="M80" s="29"/>
      <x:c r="N80" s="29"/>
      <x:c r="O80" s="65" t="str">
        <x:f>IF(A80="","",M80*N80)</x:f>
      </x:c>
      <x:c r="P80" s="65" t="str">
        <x:f>IF(A80="","",IF(L80="Cerrado","Cerrada",IF(OR(J80="",K80=""),"Falta",IF(K80&lt;'CONFIGURACIÓN'!$D$12,"Vencida",IF(O80&gt;=15,"Desviada",IF(O80&gt;=8,"En riesgo","Al día"))))))</x:f>
      </x:c>
      <x:c r="Q80" s="65" t="str">
        <x:f>IF(A80="","",IF(OR(COUNTIF($A$11:$A$100,A80)&gt;1,B80="",COUNTIF('OBJETIVOS'!$A$11:$A$100,B80)=0,C80="",COUNTIF('INICIATIVAS'!$A$11:$A$120,C80)=0,D80="",E80="",F80&lt;1,F80&gt;5,G80&lt;1,G80&gt;5,I80="",J80="",K80="",L80="",M80&lt;1,M80&gt;5,N80&lt;1,N80&gt;5),"ERROR","CORRECTO"))</x:f>
      </x:c>
      <x:c r="R80" s="76" t="n">
        <x:f>IF(A80="",99999,IF(P80="Cerrada",99999,IF(P80="Vencida",100,IF(P80="Desviada",200,IF(P80="En riesgo",300,400)))+ROW()/10000))</x:f>
        <x:v>99999</x:v>
      </x:c>
      <x:c r="S80" s="4"/>
      <x:c r="T80" s="4"/>
      <x:c r="U80" s="4"/>
      <x:c r="V80" s="4"/>
    </x:row>
    <x:row r="81">
      <x:c r="A81" s="29"/>
      <x:c r="B81" s="29"/>
      <x:c r="C81" s="29"/>
      <x:c r="D81" s="29"/>
      <x:c r="E81" s="29"/>
      <x:c r="F81" s="29"/>
      <x:c r="G81" s="29"/>
      <x:c r="H81" s="65" t="str">
        <x:f>IF(A81="","",F81*G81)</x:f>
      </x:c>
      <x:c r="I81" s="29"/>
      <x:c r="J81" s="29"/>
      <x:c r="K81" s="31"/>
      <x:c r="L81" s="29"/>
      <x:c r="M81" s="29"/>
      <x:c r="N81" s="29"/>
      <x:c r="O81" s="65" t="str">
        <x:f>IF(A81="","",M81*N81)</x:f>
      </x:c>
      <x:c r="P81" s="65" t="str">
        <x:f>IF(A81="","",IF(L81="Cerrado","Cerrada",IF(OR(J81="",K81=""),"Falta",IF(K81&lt;'CONFIGURACIÓN'!$D$12,"Vencida",IF(O81&gt;=15,"Desviada",IF(O81&gt;=8,"En riesgo","Al día"))))))</x:f>
      </x:c>
      <x:c r="Q81" s="65" t="str">
        <x:f>IF(A81="","",IF(OR(COUNTIF($A$11:$A$100,A81)&gt;1,B81="",COUNTIF('OBJETIVOS'!$A$11:$A$100,B81)=0,C81="",COUNTIF('INICIATIVAS'!$A$11:$A$120,C81)=0,D81="",E81="",F81&lt;1,F81&gt;5,G81&lt;1,G81&gt;5,I81="",J81="",K81="",L81="",M81&lt;1,M81&gt;5,N81&lt;1,N81&gt;5),"ERROR","CORRECTO"))</x:f>
      </x:c>
      <x:c r="R81" s="76" t="n">
        <x:f>IF(A81="",99999,IF(P81="Cerrada",99999,IF(P81="Vencida",100,IF(P81="Desviada",200,IF(P81="En riesgo",300,400)))+ROW()/10000))</x:f>
        <x:v>99999</x:v>
      </x:c>
      <x:c r="S81" s="4"/>
      <x:c r="T81" s="4"/>
      <x:c r="U81" s="4"/>
      <x:c r="V81" s="4"/>
    </x:row>
    <x:row r="82">
      <x:c r="A82" s="29"/>
      <x:c r="B82" s="29"/>
      <x:c r="C82" s="29"/>
      <x:c r="D82" s="29"/>
      <x:c r="E82" s="29"/>
      <x:c r="F82" s="29"/>
      <x:c r="G82" s="29"/>
      <x:c r="H82" s="65" t="str">
        <x:f>IF(A82="","",F82*G82)</x:f>
      </x:c>
      <x:c r="I82" s="29"/>
      <x:c r="J82" s="29"/>
      <x:c r="K82" s="31"/>
      <x:c r="L82" s="29"/>
      <x:c r="M82" s="29"/>
      <x:c r="N82" s="29"/>
      <x:c r="O82" s="65" t="str">
        <x:f>IF(A82="","",M82*N82)</x:f>
      </x:c>
      <x:c r="P82" s="65" t="str">
        <x:f>IF(A82="","",IF(L82="Cerrado","Cerrada",IF(OR(J82="",K82=""),"Falta",IF(K82&lt;'CONFIGURACIÓN'!$D$12,"Vencida",IF(O82&gt;=15,"Desviada",IF(O82&gt;=8,"En riesgo","Al día"))))))</x:f>
      </x:c>
      <x:c r="Q82" s="65" t="str">
        <x:f>IF(A82="","",IF(OR(COUNTIF($A$11:$A$100,A82)&gt;1,B82="",COUNTIF('OBJETIVOS'!$A$11:$A$100,B82)=0,C82="",COUNTIF('INICIATIVAS'!$A$11:$A$120,C82)=0,D82="",E82="",F82&lt;1,F82&gt;5,G82&lt;1,G82&gt;5,I82="",J82="",K82="",L82="",M82&lt;1,M82&gt;5,N82&lt;1,N82&gt;5),"ERROR","CORRECTO"))</x:f>
      </x:c>
      <x:c r="R82" s="76" t="n">
        <x:f>IF(A82="",99999,IF(P82="Cerrada",99999,IF(P82="Vencida",100,IF(P82="Desviada",200,IF(P82="En riesgo",300,400)))+ROW()/10000))</x:f>
        <x:v>99999</x:v>
      </x:c>
      <x:c r="S82" s="4"/>
      <x:c r="T82" s="4"/>
      <x:c r="U82" s="4"/>
      <x:c r="V82" s="4"/>
    </x:row>
    <x:row r="83">
      <x:c r="A83" s="29"/>
      <x:c r="B83" s="29"/>
      <x:c r="C83" s="29"/>
      <x:c r="D83" s="29"/>
      <x:c r="E83" s="29"/>
      <x:c r="F83" s="29"/>
      <x:c r="G83" s="29"/>
      <x:c r="H83" s="65" t="str">
        <x:f>IF(A83="","",F83*G83)</x:f>
      </x:c>
      <x:c r="I83" s="29"/>
      <x:c r="J83" s="29"/>
      <x:c r="K83" s="31"/>
      <x:c r="L83" s="29"/>
      <x:c r="M83" s="29"/>
      <x:c r="N83" s="29"/>
      <x:c r="O83" s="65" t="str">
        <x:f>IF(A83="","",M83*N83)</x:f>
      </x:c>
      <x:c r="P83" s="65" t="str">
        <x:f>IF(A83="","",IF(L83="Cerrado","Cerrada",IF(OR(J83="",K83=""),"Falta",IF(K83&lt;'CONFIGURACIÓN'!$D$12,"Vencida",IF(O83&gt;=15,"Desviada",IF(O83&gt;=8,"En riesgo","Al día"))))))</x:f>
      </x:c>
      <x:c r="Q83" s="65" t="str">
        <x:f>IF(A83="","",IF(OR(COUNTIF($A$11:$A$100,A83)&gt;1,B83="",COUNTIF('OBJETIVOS'!$A$11:$A$100,B83)=0,C83="",COUNTIF('INICIATIVAS'!$A$11:$A$120,C83)=0,D83="",E83="",F83&lt;1,F83&gt;5,G83&lt;1,G83&gt;5,I83="",J83="",K83="",L83="",M83&lt;1,M83&gt;5,N83&lt;1,N83&gt;5),"ERROR","CORRECTO"))</x:f>
      </x:c>
      <x:c r="R83" s="76" t="n">
        <x:f>IF(A83="",99999,IF(P83="Cerrada",99999,IF(P83="Vencida",100,IF(P83="Desviada",200,IF(P83="En riesgo",300,400)))+ROW()/10000))</x:f>
        <x:v>99999</x:v>
      </x:c>
      <x:c r="S83" s="4"/>
      <x:c r="T83" s="4"/>
      <x:c r="U83" s="4"/>
      <x:c r="V83" s="4"/>
    </x:row>
    <x:row r="84">
      <x:c r="A84" s="29"/>
      <x:c r="B84" s="29"/>
      <x:c r="C84" s="29"/>
      <x:c r="D84" s="29"/>
      <x:c r="E84" s="29"/>
      <x:c r="F84" s="29"/>
      <x:c r="G84" s="29"/>
      <x:c r="H84" s="65" t="str">
        <x:f>IF(A84="","",F84*G84)</x:f>
      </x:c>
      <x:c r="I84" s="29"/>
      <x:c r="J84" s="29"/>
      <x:c r="K84" s="31"/>
      <x:c r="L84" s="29"/>
      <x:c r="M84" s="29"/>
      <x:c r="N84" s="29"/>
      <x:c r="O84" s="65" t="str">
        <x:f>IF(A84="","",M84*N84)</x:f>
      </x:c>
      <x:c r="P84" s="65" t="str">
        <x:f>IF(A84="","",IF(L84="Cerrado","Cerrada",IF(OR(J84="",K84=""),"Falta",IF(K84&lt;'CONFIGURACIÓN'!$D$12,"Vencida",IF(O84&gt;=15,"Desviada",IF(O84&gt;=8,"En riesgo","Al día"))))))</x:f>
      </x:c>
      <x:c r="Q84" s="65" t="str">
        <x:f>IF(A84="","",IF(OR(COUNTIF($A$11:$A$100,A84)&gt;1,B84="",COUNTIF('OBJETIVOS'!$A$11:$A$100,B84)=0,C84="",COUNTIF('INICIATIVAS'!$A$11:$A$120,C84)=0,D84="",E84="",F84&lt;1,F84&gt;5,G84&lt;1,G84&gt;5,I84="",J84="",K84="",L84="",M84&lt;1,M84&gt;5,N84&lt;1,N84&gt;5),"ERROR","CORRECTO"))</x:f>
      </x:c>
      <x:c r="R84" s="76" t="n">
        <x:f>IF(A84="",99999,IF(P84="Cerrada",99999,IF(P84="Vencida",100,IF(P84="Desviada",200,IF(P84="En riesgo",300,400)))+ROW()/10000))</x:f>
        <x:v>99999</x:v>
      </x:c>
      <x:c r="S84" s="4"/>
      <x:c r="T84" s="4"/>
      <x:c r="U84" s="4"/>
      <x:c r="V84" s="4"/>
    </x:row>
    <x:row r="85">
      <x:c r="A85" s="29"/>
      <x:c r="B85" s="29"/>
      <x:c r="C85" s="29"/>
      <x:c r="D85" s="29"/>
      <x:c r="E85" s="29"/>
      <x:c r="F85" s="29"/>
      <x:c r="G85" s="29"/>
      <x:c r="H85" s="65" t="str">
        <x:f>IF(A85="","",F85*G85)</x:f>
      </x:c>
      <x:c r="I85" s="29"/>
      <x:c r="J85" s="29"/>
      <x:c r="K85" s="31"/>
      <x:c r="L85" s="29"/>
      <x:c r="M85" s="29"/>
      <x:c r="N85" s="29"/>
      <x:c r="O85" s="65" t="str">
        <x:f>IF(A85="","",M85*N85)</x:f>
      </x:c>
      <x:c r="P85" s="65" t="str">
        <x:f>IF(A85="","",IF(L85="Cerrado","Cerrada",IF(OR(J85="",K85=""),"Falta",IF(K85&lt;'CONFIGURACIÓN'!$D$12,"Vencida",IF(O85&gt;=15,"Desviada",IF(O85&gt;=8,"En riesgo","Al día"))))))</x:f>
      </x:c>
      <x:c r="Q85" s="65" t="str">
        <x:f>IF(A85="","",IF(OR(COUNTIF($A$11:$A$100,A85)&gt;1,B85="",COUNTIF('OBJETIVOS'!$A$11:$A$100,B85)=0,C85="",COUNTIF('INICIATIVAS'!$A$11:$A$120,C85)=0,D85="",E85="",F85&lt;1,F85&gt;5,G85&lt;1,G85&gt;5,I85="",J85="",K85="",L85="",M85&lt;1,M85&gt;5,N85&lt;1,N85&gt;5),"ERROR","CORRECTO"))</x:f>
      </x:c>
      <x:c r="R85" s="76" t="n">
        <x:f>IF(A85="",99999,IF(P85="Cerrada",99999,IF(P85="Vencida",100,IF(P85="Desviada",200,IF(P85="En riesgo",300,400)))+ROW()/10000))</x:f>
        <x:v>99999</x:v>
      </x:c>
      <x:c r="S85" s="4"/>
      <x:c r="T85" s="4"/>
      <x:c r="U85" s="4"/>
      <x:c r="V85" s="4"/>
    </x:row>
    <x:row r="86">
      <x:c r="A86" s="29"/>
      <x:c r="B86" s="29"/>
      <x:c r="C86" s="29"/>
      <x:c r="D86" s="29"/>
      <x:c r="E86" s="29"/>
      <x:c r="F86" s="29"/>
      <x:c r="G86" s="29"/>
      <x:c r="H86" s="65" t="str">
        <x:f>IF(A86="","",F86*G86)</x:f>
      </x:c>
      <x:c r="I86" s="29"/>
      <x:c r="J86" s="29"/>
      <x:c r="K86" s="31"/>
      <x:c r="L86" s="29"/>
      <x:c r="M86" s="29"/>
      <x:c r="N86" s="29"/>
      <x:c r="O86" s="65" t="str">
        <x:f>IF(A86="","",M86*N86)</x:f>
      </x:c>
      <x:c r="P86" s="65" t="str">
        <x:f>IF(A86="","",IF(L86="Cerrado","Cerrada",IF(OR(J86="",K86=""),"Falta",IF(K86&lt;'CONFIGURACIÓN'!$D$12,"Vencida",IF(O86&gt;=15,"Desviada",IF(O86&gt;=8,"En riesgo","Al día"))))))</x:f>
      </x:c>
      <x:c r="Q86" s="65" t="str">
        <x:f>IF(A86="","",IF(OR(COUNTIF($A$11:$A$100,A86)&gt;1,B86="",COUNTIF('OBJETIVOS'!$A$11:$A$100,B86)=0,C86="",COUNTIF('INICIATIVAS'!$A$11:$A$120,C86)=0,D86="",E86="",F86&lt;1,F86&gt;5,G86&lt;1,G86&gt;5,I86="",J86="",K86="",L86="",M86&lt;1,M86&gt;5,N86&lt;1,N86&gt;5),"ERROR","CORRECTO"))</x:f>
      </x:c>
      <x:c r="R86" s="76" t="n">
        <x:f>IF(A86="",99999,IF(P86="Cerrada",99999,IF(P86="Vencida",100,IF(P86="Desviada",200,IF(P86="En riesgo",300,400)))+ROW()/10000))</x:f>
        <x:v>99999</x:v>
      </x:c>
      <x:c r="S86" s="4"/>
      <x:c r="T86" s="4"/>
      <x:c r="U86" s="4"/>
      <x:c r="V86" s="4"/>
    </x:row>
    <x:row r="87">
      <x:c r="A87" s="29"/>
      <x:c r="B87" s="29"/>
      <x:c r="C87" s="29"/>
      <x:c r="D87" s="29"/>
      <x:c r="E87" s="29"/>
      <x:c r="F87" s="29"/>
      <x:c r="G87" s="29"/>
      <x:c r="H87" s="65" t="str">
        <x:f>IF(A87="","",F87*G87)</x:f>
      </x:c>
      <x:c r="I87" s="29"/>
      <x:c r="J87" s="29"/>
      <x:c r="K87" s="31"/>
      <x:c r="L87" s="29"/>
      <x:c r="M87" s="29"/>
      <x:c r="N87" s="29"/>
      <x:c r="O87" s="65" t="str">
        <x:f>IF(A87="","",M87*N87)</x:f>
      </x:c>
      <x:c r="P87" s="65" t="str">
        <x:f>IF(A87="","",IF(L87="Cerrado","Cerrada",IF(OR(J87="",K87=""),"Falta",IF(K87&lt;'CONFIGURACIÓN'!$D$12,"Vencida",IF(O87&gt;=15,"Desviada",IF(O87&gt;=8,"En riesgo","Al día"))))))</x:f>
      </x:c>
      <x:c r="Q87" s="65" t="str">
        <x:f>IF(A87="","",IF(OR(COUNTIF($A$11:$A$100,A87)&gt;1,B87="",COUNTIF('OBJETIVOS'!$A$11:$A$100,B87)=0,C87="",COUNTIF('INICIATIVAS'!$A$11:$A$120,C87)=0,D87="",E87="",F87&lt;1,F87&gt;5,G87&lt;1,G87&gt;5,I87="",J87="",K87="",L87="",M87&lt;1,M87&gt;5,N87&lt;1,N87&gt;5),"ERROR","CORRECTO"))</x:f>
      </x:c>
      <x:c r="R87" s="76" t="n">
        <x:f>IF(A87="",99999,IF(P87="Cerrada",99999,IF(P87="Vencida",100,IF(P87="Desviada",200,IF(P87="En riesgo",300,400)))+ROW()/10000))</x:f>
        <x:v>99999</x:v>
      </x:c>
      <x:c r="S87" s="4"/>
      <x:c r="T87" s="4"/>
      <x:c r="U87" s="4"/>
      <x:c r="V87" s="4"/>
    </x:row>
    <x:row r="88">
      <x:c r="A88" s="29"/>
      <x:c r="B88" s="29"/>
      <x:c r="C88" s="29"/>
      <x:c r="D88" s="29"/>
      <x:c r="E88" s="29"/>
      <x:c r="F88" s="29"/>
      <x:c r="G88" s="29"/>
      <x:c r="H88" s="65" t="str">
        <x:f>IF(A88="","",F88*G88)</x:f>
      </x:c>
      <x:c r="I88" s="29"/>
      <x:c r="J88" s="29"/>
      <x:c r="K88" s="31"/>
      <x:c r="L88" s="29"/>
      <x:c r="M88" s="29"/>
      <x:c r="N88" s="29"/>
      <x:c r="O88" s="65" t="str">
        <x:f>IF(A88="","",M88*N88)</x:f>
      </x:c>
      <x:c r="P88" s="65" t="str">
        <x:f>IF(A88="","",IF(L88="Cerrado","Cerrada",IF(OR(J88="",K88=""),"Falta",IF(K88&lt;'CONFIGURACIÓN'!$D$12,"Vencida",IF(O88&gt;=15,"Desviada",IF(O88&gt;=8,"En riesgo","Al día"))))))</x:f>
      </x:c>
      <x:c r="Q88" s="65" t="str">
        <x:f>IF(A88="","",IF(OR(COUNTIF($A$11:$A$100,A88)&gt;1,B88="",COUNTIF('OBJETIVOS'!$A$11:$A$100,B88)=0,C88="",COUNTIF('INICIATIVAS'!$A$11:$A$120,C88)=0,D88="",E88="",F88&lt;1,F88&gt;5,G88&lt;1,G88&gt;5,I88="",J88="",K88="",L88="",M88&lt;1,M88&gt;5,N88&lt;1,N88&gt;5),"ERROR","CORRECTO"))</x:f>
      </x:c>
      <x:c r="R88" s="76" t="n">
        <x:f>IF(A88="",99999,IF(P88="Cerrada",99999,IF(P88="Vencida",100,IF(P88="Desviada",200,IF(P88="En riesgo",300,400)))+ROW()/10000))</x:f>
        <x:v>99999</x:v>
      </x:c>
      <x:c r="S88" s="4"/>
      <x:c r="T88" s="4"/>
      <x:c r="U88" s="4"/>
      <x:c r="V88" s="4"/>
    </x:row>
    <x:row r="89">
      <x:c r="A89" s="29"/>
      <x:c r="B89" s="29"/>
      <x:c r="C89" s="29"/>
      <x:c r="D89" s="29"/>
      <x:c r="E89" s="29"/>
      <x:c r="F89" s="29"/>
      <x:c r="G89" s="29"/>
      <x:c r="H89" s="65" t="str">
        <x:f>IF(A89="","",F89*G89)</x:f>
      </x:c>
      <x:c r="I89" s="29"/>
      <x:c r="J89" s="29"/>
      <x:c r="K89" s="31"/>
      <x:c r="L89" s="29"/>
      <x:c r="M89" s="29"/>
      <x:c r="N89" s="29"/>
      <x:c r="O89" s="65" t="str">
        <x:f>IF(A89="","",M89*N89)</x:f>
      </x:c>
      <x:c r="P89" s="65" t="str">
        <x:f>IF(A89="","",IF(L89="Cerrado","Cerrada",IF(OR(J89="",K89=""),"Falta",IF(K89&lt;'CONFIGURACIÓN'!$D$12,"Vencida",IF(O89&gt;=15,"Desviada",IF(O89&gt;=8,"En riesgo","Al día"))))))</x:f>
      </x:c>
      <x:c r="Q89" s="65" t="str">
        <x:f>IF(A89="","",IF(OR(COUNTIF($A$11:$A$100,A89)&gt;1,B89="",COUNTIF('OBJETIVOS'!$A$11:$A$100,B89)=0,C89="",COUNTIF('INICIATIVAS'!$A$11:$A$120,C89)=0,D89="",E89="",F89&lt;1,F89&gt;5,G89&lt;1,G89&gt;5,I89="",J89="",K89="",L89="",M89&lt;1,M89&gt;5,N89&lt;1,N89&gt;5),"ERROR","CORRECTO"))</x:f>
      </x:c>
      <x:c r="R89" s="76" t="n">
        <x:f>IF(A89="",99999,IF(P89="Cerrada",99999,IF(P89="Vencida",100,IF(P89="Desviada",200,IF(P89="En riesgo",300,400)))+ROW()/10000))</x:f>
        <x:v>99999</x:v>
      </x:c>
      <x:c r="S89" s="4"/>
      <x:c r="T89" s="4"/>
      <x:c r="U89" s="4"/>
      <x:c r="V89" s="4"/>
    </x:row>
    <x:row r="90">
      <x:c r="A90" s="29"/>
      <x:c r="B90" s="29"/>
      <x:c r="C90" s="29"/>
      <x:c r="D90" s="29"/>
      <x:c r="E90" s="29"/>
      <x:c r="F90" s="29"/>
      <x:c r="G90" s="29"/>
      <x:c r="H90" s="65" t="str">
        <x:f>IF(A90="","",F90*G90)</x:f>
      </x:c>
      <x:c r="I90" s="29"/>
      <x:c r="J90" s="29"/>
      <x:c r="K90" s="31"/>
      <x:c r="L90" s="29"/>
      <x:c r="M90" s="29"/>
      <x:c r="N90" s="29"/>
      <x:c r="O90" s="65" t="str">
        <x:f>IF(A90="","",M90*N90)</x:f>
      </x:c>
      <x:c r="P90" s="65" t="str">
        <x:f>IF(A90="","",IF(L90="Cerrado","Cerrada",IF(OR(J90="",K90=""),"Falta",IF(K90&lt;'CONFIGURACIÓN'!$D$12,"Vencida",IF(O90&gt;=15,"Desviada",IF(O90&gt;=8,"En riesgo","Al día"))))))</x:f>
      </x:c>
      <x:c r="Q90" s="65" t="str">
        <x:f>IF(A90="","",IF(OR(COUNTIF($A$11:$A$100,A90)&gt;1,B90="",COUNTIF('OBJETIVOS'!$A$11:$A$100,B90)=0,C90="",COUNTIF('INICIATIVAS'!$A$11:$A$120,C90)=0,D90="",E90="",F90&lt;1,F90&gt;5,G90&lt;1,G90&gt;5,I90="",J90="",K90="",L90="",M90&lt;1,M90&gt;5,N90&lt;1,N90&gt;5),"ERROR","CORRECTO"))</x:f>
      </x:c>
      <x:c r="R90" s="76" t="n">
        <x:f>IF(A90="",99999,IF(P90="Cerrada",99999,IF(P90="Vencida",100,IF(P90="Desviada",200,IF(P90="En riesgo",300,400)))+ROW()/10000))</x:f>
        <x:v>99999</x:v>
      </x:c>
      <x:c r="S90" s="4"/>
      <x:c r="T90" s="4"/>
      <x:c r="U90" s="4"/>
      <x:c r="V90" s="4"/>
    </x:row>
    <x:row r="91">
      <x:c r="A91" s="29"/>
      <x:c r="B91" s="29"/>
      <x:c r="C91" s="29"/>
      <x:c r="D91" s="29"/>
      <x:c r="E91" s="29"/>
      <x:c r="F91" s="29"/>
      <x:c r="G91" s="29"/>
      <x:c r="H91" s="65" t="str">
        <x:f>IF(A91="","",F91*G91)</x:f>
      </x:c>
      <x:c r="I91" s="29"/>
      <x:c r="J91" s="29"/>
      <x:c r="K91" s="31"/>
      <x:c r="L91" s="29"/>
      <x:c r="M91" s="29"/>
      <x:c r="N91" s="29"/>
      <x:c r="O91" s="65" t="str">
        <x:f>IF(A91="","",M91*N91)</x:f>
      </x:c>
      <x:c r="P91" s="65" t="str">
        <x:f>IF(A91="","",IF(L91="Cerrado","Cerrada",IF(OR(J91="",K91=""),"Falta",IF(K91&lt;'CONFIGURACIÓN'!$D$12,"Vencida",IF(O91&gt;=15,"Desviada",IF(O91&gt;=8,"En riesgo","Al día"))))))</x:f>
      </x:c>
      <x:c r="Q91" s="65" t="str">
        <x:f>IF(A91="","",IF(OR(COUNTIF($A$11:$A$100,A91)&gt;1,B91="",COUNTIF('OBJETIVOS'!$A$11:$A$100,B91)=0,C91="",COUNTIF('INICIATIVAS'!$A$11:$A$120,C91)=0,D91="",E91="",F91&lt;1,F91&gt;5,G91&lt;1,G91&gt;5,I91="",J91="",K91="",L91="",M91&lt;1,M91&gt;5,N91&lt;1,N91&gt;5),"ERROR","CORRECTO"))</x:f>
      </x:c>
      <x:c r="R91" s="76" t="n">
        <x:f>IF(A91="",99999,IF(P91="Cerrada",99999,IF(P91="Vencida",100,IF(P91="Desviada",200,IF(P91="En riesgo",300,400)))+ROW()/10000))</x:f>
        <x:v>99999</x:v>
      </x:c>
      <x:c r="S91" s="4"/>
      <x:c r="T91" s="4"/>
      <x:c r="U91" s="4"/>
      <x:c r="V91" s="4"/>
    </x:row>
    <x:row r="92">
      <x:c r="A92" s="29"/>
      <x:c r="B92" s="29"/>
      <x:c r="C92" s="29"/>
      <x:c r="D92" s="29"/>
      <x:c r="E92" s="29"/>
      <x:c r="F92" s="29"/>
      <x:c r="G92" s="29"/>
      <x:c r="H92" s="65" t="str">
        <x:f>IF(A92="","",F92*G92)</x:f>
      </x:c>
      <x:c r="I92" s="29"/>
      <x:c r="J92" s="29"/>
      <x:c r="K92" s="31"/>
      <x:c r="L92" s="29"/>
      <x:c r="M92" s="29"/>
      <x:c r="N92" s="29"/>
      <x:c r="O92" s="65" t="str">
        <x:f>IF(A92="","",M92*N92)</x:f>
      </x:c>
      <x:c r="P92" s="65" t="str">
        <x:f>IF(A92="","",IF(L92="Cerrado","Cerrada",IF(OR(J92="",K92=""),"Falta",IF(K92&lt;'CONFIGURACIÓN'!$D$12,"Vencida",IF(O92&gt;=15,"Desviada",IF(O92&gt;=8,"En riesgo","Al día"))))))</x:f>
      </x:c>
      <x:c r="Q92" s="65" t="str">
        <x:f>IF(A92="","",IF(OR(COUNTIF($A$11:$A$100,A92)&gt;1,B92="",COUNTIF('OBJETIVOS'!$A$11:$A$100,B92)=0,C92="",COUNTIF('INICIATIVAS'!$A$11:$A$120,C92)=0,D92="",E92="",F92&lt;1,F92&gt;5,G92&lt;1,G92&gt;5,I92="",J92="",K92="",L92="",M92&lt;1,M92&gt;5,N92&lt;1,N92&gt;5),"ERROR","CORRECTO"))</x:f>
      </x:c>
      <x:c r="R92" s="76" t="n">
        <x:f>IF(A92="",99999,IF(P92="Cerrada",99999,IF(P92="Vencida",100,IF(P92="Desviada",200,IF(P92="En riesgo",300,400)))+ROW()/10000))</x:f>
        <x:v>99999</x:v>
      </x:c>
      <x:c r="S92" s="4"/>
      <x:c r="T92" s="4"/>
      <x:c r="U92" s="4"/>
      <x:c r="V92" s="4"/>
    </x:row>
    <x:row r="93">
      <x:c r="A93" s="29"/>
      <x:c r="B93" s="29"/>
      <x:c r="C93" s="29"/>
      <x:c r="D93" s="29"/>
      <x:c r="E93" s="29"/>
      <x:c r="F93" s="29"/>
      <x:c r="G93" s="29"/>
      <x:c r="H93" s="65" t="str">
        <x:f>IF(A93="","",F93*G93)</x:f>
      </x:c>
      <x:c r="I93" s="29"/>
      <x:c r="J93" s="29"/>
      <x:c r="K93" s="31"/>
      <x:c r="L93" s="29"/>
      <x:c r="M93" s="29"/>
      <x:c r="N93" s="29"/>
      <x:c r="O93" s="65" t="str">
        <x:f>IF(A93="","",M93*N93)</x:f>
      </x:c>
      <x:c r="P93" s="65" t="str">
        <x:f>IF(A93="","",IF(L93="Cerrado","Cerrada",IF(OR(J93="",K93=""),"Falta",IF(K93&lt;'CONFIGURACIÓN'!$D$12,"Vencida",IF(O93&gt;=15,"Desviada",IF(O93&gt;=8,"En riesgo","Al día"))))))</x:f>
      </x:c>
      <x:c r="Q93" s="65" t="str">
        <x:f>IF(A93="","",IF(OR(COUNTIF($A$11:$A$100,A93)&gt;1,B93="",COUNTIF('OBJETIVOS'!$A$11:$A$100,B93)=0,C93="",COUNTIF('INICIATIVAS'!$A$11:$A$120,C93)=0,D93="",E93="",F93&lt;1,F93&gt;5,G93&lt;1,G93&gt;5,I93="",J93="",K93="",L93="",M93&lt;1,M93&gt;5,N93&lt;1,N93&gt;5),"ERROR","CORRECTO"))</x:f>
      </x:c>
      <x:c r="R93" s="76" t="n">
        <x:f>IF(A93="",99999,IF(P93="Cerrada",99999,IF(P93="Vencida",100,IF(P93="Desviada",200,IF(P93="En riesgo",300,400)))+ROW()/10000))</x:f>
        <x:v>99999</x:v>
      </x:c>
      <x:c r="S93" s="4"/>
      <x:c r="T93" s="4"/>
      <x:c r="U93" s="4"/>
      <x:c r="V93" s="4"/>
    </x:row>
    <x:row r="94">
      <x:c r="A94" s="29"/>
      <x:c r="B94" s="29"/>
      <x:c r="C94" s="29"/>
      <x:c r="D94" s="29"/>
      <x:c r="E94" s="29"/>
      <x:c r="F94" s="29"/>
      <x:c r="G94" s="29"/>
      <x:c r="H94" s="65" t="str">
        <x:f>IF(A94="","",F94*G94)</x:f>
      </x:c>
      <x:c r="I94" s="29"/>
      <x:c r="J94" s="29"/>
      <x:c r="K94" s="31"/>
      <x:c r="L94" s="29"/>
      <x:c r="M94" s="29"/>
      <x:c r="N94" s="29"/>
      <x:c r="O94" s="65" t="str">
        <x:f>IF(A94="","",M94*N94)</x:f>
      </x:c>
      <x:c r="P94" s="65" t="str">
        <x:f>IF(A94="","",IF(L94="Cerrado","Cerrada",IF(OR(J94="",K94=""),"Falta",IF(K94&lt;'CONFIGURACIÓN'!$D$12,"Vencida",IF(O94&gt;=15,"Desviada",IF(O94&gt;=8,"En riesgo","Al día"))))))</x:f>
      </x:c>
      <x:c r="Q94" s="65" t="str">
        <x:f>IF(A94="","",IF(OR(COUNTIF($A$11:$A$100,A94)&gt;1,B94="",COUNTIF('OBJETIVOS'!$A$11:$A$100,B94)=0,C94="",COUNTIF('INICIATIVAS'!$A$11:$A$120,C94)=0,D94="",E94="",F94&lt;1,F94&gt;5,G94&lt;1,G94&gt;5,I94="",J94="",K94="",L94="",M94&lt;1,M94&gt;5,N94&lt;1,N94&gt;5),"ERROR","CORRECTO"))</x:f>
      </x:c>
      <x:c r="R94" s="76" t="n">
        <x:f>IF(A94="",99999,IF(P94="Cerrada",99999,IF(P94="Vencida",100,IF(P94="Desviada",200,IF(P94="En riesgo",300,400)))+ROW()/10000))</x:f>
        <x:v>99999</x:v>
      </x:c>
      <x:c r="S94" s="4"/>
      <x:c r="T94" s="4"/>
      <x:c r="U94" s="4"/>
      <x:c r="V94" s="4"/>
    </x:row>
    <x:row r="95">
      <x:c r="A95" s="29"/>
      <x:c r="B95" s="29"/>
      <x:c r="C95" s="29"/>
      <x:c r="D95" s="29"/>
      <x:c r="E95" s="29"/>
      <x:c r="F95" s="29"/>
      <x:c r="G95" s="29"/>
      <x:c r="H95" s="65" t="str">
        <x:f>IF(A95="","",F95*G95)</x:f>
      </x:c>
      <x:c r="I95" s="29"/>
      <x:c r="J95" s="29"/>
      <x:c r="K95" s="31"/>
      <x:c r="L95" s="29"/>
      <x:c r="M95" s="29"/>
      <x:c r="N95" s="29"/>
      <x:c r="O95" s="65" t="str">
        <x:f>IF(A95="","",M95*N95)</x:f>
      </x:c>
      <x:c r="P95" s="65" t="str">
        <x:f>IF(A95="","",IF(L95="Cerrado","Cerrada",IF(OR(J95="",K95=""),"Falta",IF(K95&lt;'CONFIGURACIÓN'!$D$12,"Vencida",IF(O95&gt;=15,"Desviada",IF(O95&gt;=8,"En riesgo","Al día"))))))</x:f>
      </x:c>
      <x:c r="Q95" s="65" t="str">
        <x:f>IF(A95="","",IF(OR(COUNTIF($A$11:$A$100,A95)&gt;1,B95="",COUNTIF('OBJETIVOS'!$A$11:$A$100,B95)=0,C95="",COUNTIF('INICIATIVAS'!$A$11:$A$120,C95)=0,D95="",E95="",F95&lt;1,F95&gt;5,G95&lt;1,G95&gt;5,I95="",J95="",K95="",L95="",M95&lt;1,M95&gt;5,N95&lt;1,N95&gt;5),"ERROR","CORRECTO"))</x:f>
      </x:c>
      <x:c r="R95" s="76" t="n">
        <x:f>IF(A95="",99999,IF(P95="Cerrada",99999,IF(P95="Vencida",100,IF(P95="Desviada",200,IF(P95="En riesgo",300,400)))+ROW()/10000))</x:f>
        <x:v>99999</x:v>
      </x:c>
      <x:c r="S95" s="4"/>
      <x:c r="T95" s="4"/>
      <x:c r="U95" s="4"/>
      <x:c r="V95" s="4"/>
    </x:row>
    <x:row r="96">
      <x:c r="A96" s="29"/>
      <x:c r="B96" s="29"/>
      <x:c r="C96" s="29"/>
      <x:c r="D96" s="29"/>
      <x:c r="E96" s="29"/>
      <x:c r="F96" s="29"/>
      <x:c r="G96" s="29"/>
      <x:c r="H96" s="65" t="str">
        <x:f>IF(A96="","",F96*G96)</x:f>
      </x:c>
      <x:c r="I96" s="29"/>
      <x:c r="J96" s="29"/>
      <x:c r="K96" s="31"/>
      <x:c r="L96" s="29"/>
      <x:c r="M96" s="29"/>
      <x:c r="N96" s="29"/>
      <x:c r="O96" s="65" t="str">
        <x:f>IF(A96="","",M96*N96)</x:f>
      </x:c>
      <x:c r="P96" s="65" t="str">
        <x:f>IF(A96="","",IF(L96="Cerrado","Cerrada",IF(OR(J96="",K96=""),"Falta",IF(K96&lt;'CONFIGURACIÓN'!$D$12,"Vencida",IF(O96&gt;=15,"Desviada",IF(O96&gt;=8,"En riesgo","Al día"))))))</x:f>
      </x:c>
      <x:c r="Q96" s="65" t="str">
        <x:f>IF(A96="","",IF(OR(COUNTIF($A$11:$A$100,A96)&gt;1,B96="",COUNTIF('OBJETIVOS'!$A$11:$A$100,B96)=0,C96="",COUNTIF('INICIATIVAS'!$A$11:$A$120,C96)=0,D96="",E96="",F96&lt;1,F96&gt;5,G96&lt;1,G96&gt;5,I96="",J96="",K96="",L96="",M96&lt;1,M96&gt;5,N96&lt;1,N96&gt;5),"ERROR","CORRECTO"))</x:f>
      </x:c>
      <x:c r="R96" s="76" t="n">
        <x:f>IF(A96="",99999,IF(P96="Cerrada",99999,IF(P96="Vencida",100,IF(P96="Desviada",200,IF(P96="En riesgo",300,400)))+ROW()/10000))</x:f>
        <x:v>99999</x:v>
      </x:c>
      <x:c r="S96" s="4"/>
      <x:c r="T96" s="4"/>
      <x:c r="U96" s="4"/>
      <x:c r="V96" s="4"/>
    </x:row>
    <x:row r="97">
      <x:c r="A97" s="29"/>
      <x:c r="B97" s="29"/>
      <x:c r="C97" s="29"/>
      <x:c r="D97" s="29"/>
      <x:c r="E97" s="29"/>
      <x:c r="F97" s="29"/>
      <x:c r="G97" s="29"/>
      <x:c r="H97" s="65" t="str">
        <x:f>IF(A97="","",F97*G97)</x:f>
      </x:c>
      <x:c r="I97" s="29"/>
      <x:c r="J97" s="29"/>
      <x:c r="K97" s="31"/>
      <x:c r="L97" s="29"/>
      <x:c r="M97" s="29"/>
      <x:c r="N97" s="29"/>
      <x:c r="O97" s="65" t="str">
        <x:f>IF(A97="","",M97*N97)</x:f>
      </x:c>
      <x:c r="P97" s="65" t="str">
        <x:f>IF(A97="","",IF(L97="Cerrado","Cerrada",IF(OR(J97="",K97=""),"Falta",IF(K97&lt;'CONFIGURACIÓN'!$D$12,"Vencida",IF(O97&gt;=15,"Desviada",IF(O97&gt;=8,"En riesgo","Al día"))))))</x:f>
      </x:c>
      <x:c r="Q97" s="65" t="str">
        <x:f>IF(A97="","",IF(OR(COUNTIF($A$11:$A$100,A97)&gt;1,B97="",COUNTIF('OBJETIVOS'!$A$11:$A$100,B97)=0,C97="",COUNTIF('INICIATIVAS'!$A$11:$A$120,C97)=0,D97="",E97="",F97&lt;1,F97&gt;5,G97&lt;1,G97&gt;5,I97="",J97="",K97="",L97="",M97&lt;1,M97&gt;5,N97&lt;1,N97&gt;5),"ERROR","CORRECTO"))</x:f>
      </x:c>
      <x:c r="R97" s="76" t="n">
        <x:f>IF(A97="",99999,IF(P97="Cerrada",99999,IF(P97="Vencida",100,IF(P97="Desviada",200,IF(P97="En riesgo",300,400)))+ROW()/10000))</x:f>
        <x:v>99999</x:v>
      </x:c>
      <x:c r="S97" s="4"/>
      <x:c r="T97" s="4"/>
      <x:c r="U97" s="4"/>
      <x:c r="V97" s="4"/>
    </x:row>
    <x:row r="98">
      <x:c r="A98" s="29"/>
      <x:c r="B98" s="29"/>
      <x:c r="C98" s="29"/>
      <x:c r="D98" s="29"/>
      <x:c r="E98" s="29"/>
      <x:c r="F98" s="29"/>
      <x:c r="G98" s="29"/>
      <x:c r="H98" s="65" t="str">
        <x:f>IF(A98="","",F98*G98)</x:f>
      </x:c>
      <x:c r="I98" s="29"/>
      <x:c r="J98" s="29"/>
      <x:c r="K98" s="31"/>
      <x:c r="L98" s="29"/>
      <x:c r="M98" s="29"/>
      <x:c r="N98" s="29"/>
      <x:c r="O98" s="65" t="str">
        <x:f>IF(A98="","",M98*N98)</x:f>
      </x:c>
      <x:c r="P98" s="65" t="str">
        <x:f>IF(A98="","",IF(L98="Cerrado","Cerrada",IF(OR(J98="",K98=""),"Falta",IF(K98&lt;'CONFIGURACIÓN'!$D$12,"Vencida",IF(O98&gt;=15,"Desviada",IF(O98&gt;=8,"En riesgo","Al día"))))))</x:f>
      </x:c>
      <x:c r="Q98" s="65" t="str">
        <x:f>IF(A98="","",IF(OR(COUNTIF($A$11:$A$100,A98)&gt;1,B98="",COUNTIF('OBJETIVOS'!$A$11:$A$100,B98)=0,C98="",COUNTIF('INICIATIVAS'!$A$11:$A$120,C98)=0,D98="",E98="",F98&lt;1,F98&gt;5,G98&lt;1,G98&gt;5,I98="",J98="",K98="",L98="",M98&lt;1,M98&gt;5,N98&lt;1,N98&gt;5),"ERROR","CORRECTO"))</x:f>
      </x:c>
      <x:c r="R98" s="76" t="n">
        <x:f>IF(A98="",99999,IF(P98="Cerrada",99999,IF(P98="Vencida",100,IF(P98="Desviada",200,IF(P98="En riesgo",300,400)))+ROW()/10000))</x:f>
        <x:v>99999</x:v>
      </x:c>
      <x:c r="S98" s="4"/>
      <x:c r="T98" s="4"/>
      <x:c r="U98" s="4"/>
      <x:c r="V98" s="4"/>
    </x:row>
    <x:row r="99">
      <x:c r="A99" s="29"/>
      <x:c r="B99" s="29"/>
      <x:c r="C99" s="29"/>
      <x:c r="D99" s="29"/>
      <x:c r="E99" s="29"/>
      <x:c r="F99" s="29"/>
      <x:c r="G99" s="29"/>
      <x:c r="H99" s="65" t="str">
        <x:f>IF(A99="","",F99*G99)</x:f>
      </x:c>
      <x:c r="I99" s="29"/>
      <x:c r="J99" s="29"/>
      <x:c r="K99" s="31"/>
      <x:c r="L99" s="29"/>
      <x:c r="M99" s="29"/>
      <x:c r="N99" s="29"/>
      <x:c r="O99" s="65" t="str">
        <x:f>IF(A99="","",M99*N99)</x:f>
      </x:c>
      <x:c r="P99" s="65" t="str">
        <x:f>IF(A99="","",IF(L99="Cerrado","Cerrada",IF(OR(J99="",K99=""),"Falta",IF(K99&lt;'CONFIGURACIÓN'!$D$12,"Vencida",IF(O99&gt;=15,"Desviada",IF(O99&gt;=8,"En riesgo","Al día"))))))</x:f>
      </x:c>
      <x:c r="Q99" s="65" t="str">
        <x:f>IF(A99="","",IF(OR(COUNTIF($A$11:$A$100,A99)&gt;1,B99="",COUNTIF('OBJETIVOS'!$A$11:$A$100,B99)=0,C99="",COUNTIF('INICIATIVAS'!$A$11:$A$120,C99)=0,D99="",E99="",F99&lt;1,F99&gt;5,G99&lt;1,G99&gt;5,I99="",J99="",K99="",L99="",M99&lt;1,M99&gt;5,N99&lt;1,N99&gt;5),"ERROR","CORRECTO"))</x:f>
      </x:c>
      <x:c r="R99" s="76" t="n">
        <x:f>IF(A99="",99999,IF(P99="Cerrada",99999,IF(P99="Vencida",100,IF(P99="Desviada",200,IF(P99="En riesgo",300,400)))+ROW()/10000))</x:f>
        <x:v>99999</x:v>
      </x:c>
      <x:c r="S99" s="4"/>
      <x:c r="T99" s="4"/>
      <x:c r="U99" s="4"/>
      <x:c r="V99" s="4"/>
    </x:row>
    <x:row r="100">
      <x:c r="A100" s="30"/>
      <x:c r="B100" s="30"/>
      <x:c r="C100" s="30"/>
      <x:c r="D100" s="30"/>
      <x:c r="E100" s="30"/>
      <x:c r="F100" s="30"/>
      <x:c r="G100" s="30"/>
      <x:c r="H100" s="66" t="str">
        <x:f>IF(A100="","",F100*G100)</x:f>
      </x:c>
      <x:c r="I100" s="30"/>
      <x:c r="J100" s="30"/>
      <x:c r="K100" s="71"/>
      <x:c r="L100" s="30"/>
      <x:c r="M100" s="30"/>
      <x:c r="N100" s="30"/>
      <x:c r="O100" s="66" t="str">
        <x:f>IF(A100="","",M100*N100)</x:f>
      </x:c>
      <x:c r="P100" s="66" t="str">
        <x:f>IF(A100="","",IF(L100="Cerrado","Cerrada",IF(OR(J100="",K100=""),"Falta",IF(K100&lt;'CONFIGURACIÓN'!$D$12,"Vencida",IF(O100&gt;=15,"Desviada",IF(O100&gt;=8,"En riesgo","Al día"))))))</x:f>
      </x:c>
      <x:c r="Q100" s="66" t="str">
        <x:f>IF(A100="","",IF(OR(COUNTIF($A$11:$A$100,A100)&gt;1,B100="",COUNTIF('OBJETIVOS'!$A$11:$A$100,B100)=0,C100="",COUNTIF('INICIATIVAS'!$A$11:$A$120,C100)=0,D100="",E100="",F100&lt;1,F100&gt;5,G100&lt;1,G100&gt;5,I100="",J100="",K100="",L100="",M100&lt;1,M100&gt;5,N100&lt;1,N100&gt;5),"ERROR","CORRECTO"))</x:f>
      </x:c>
      <x:c r="R100" s="77" t="n">
        <x:f>IF(A100="",99999,IF(P100="Cerrada",99999,IF(P100="Vencida",100,IF(P100="Desviada",200,IF(P100="En riesgo",300,400)))+ROW()/10000))</x:f>
        <x:v>99999</x:v>
      </x:c>
      <x:c r="S100" s="4"/>
      <x:c r="T100" s="4"/>
      <x:c r="U100" s="4"/>
      <x:c r="V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  <x:c r="U101" s="4"/>
      <x:c r="V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  <x:c r="U102" s="4"/>
      <x:c r="V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  <x:c r="U103" s="4"/>
      <x:c r="V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  <x:c r="U104" s="4"/>
      <x:c r="V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  <x:c r="U105" s="4"/>
      <x:c r="V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  <x:c r="U106" s="4"/>
      <x:c r="V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  <x:c r="U107" s="4"/>
      <x:c r="V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  <x:c r="U108" s="4"/>
      <x:c r="V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  <x:c r="U109" s="4"/>
      <x:c r="V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  <x:c r="U110" s="4"/>
      <x:c r="V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  <x:c r="U111" s="4"/>
      <x:c r="V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  <x:c r="U112" s="4"/>
      <x:c r="V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  <x:c r="U113" s="4"/>
      <x:c r="V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  <x:c r="U114" s="4"/>
      <x:c r="V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  <x:c r="U115" s="4"/>
      <x:c r="V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  <x:c r="U116" s="4"/>
      <x:c r="V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  <x:c r="U117" s="4"/>
      <x:c r="V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  <x:c r="U118" s="4"/>
      <x:c r="V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  <x:c r="U119" s="4"/>
      <x:c r="V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  <x:c r="U120" s="4"/>
      <x:c r="V120" s="4"/>
    </x:row>
    <x:row r="12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  <x:c r="N121" s="4"/>
      <x:c r="O121" s="4"/>
      <x:c r="P121" s="4"/>
      <x:c r="Q121" s="4"/>
      <x:c r="R121" s="4"/>
      <x:c r="S121" s="4"/>
      <x:c r="T121" s="4"/>
      <x:c r="U121" s="4"/>
      <x:c r="V121" s="4"/>
    </x:row>
    <x:row r="122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  <x:c r="N122" s="4"/>
      <x:c r="O122" s="4"/>
      <x:c r="P122" s="4"/>
      <x:c r="Q122" s="4"/>
      <x:c r="R122" s="4"/>
      <x:c r="S122" s="4"/>
      <x:c r="T122" s="4"/>
      <x:c r="U122" s="4"/>
      <x:c r="V122" s="4"/>
    </x:row>
    <x:row r="123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  <x:c r="N123" s="4"/>
      <x:c r="O123" s="4"/>
      <x:c r="P123" s="4"/>
      <x:c r="Q123" s="4"/>
      <x:c r="R123" s="4"/>
      <x:c r="S123" s="4"/>
      <x:c r="T123" s="4"/>
      <x:c r="U123" s="4"/>
      <x:c r="V123" s="4"/>
    </x:row>
    <x:row r="124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  <x:c r="N124" s="4"/>
      <x:c r="O124" s="4"/>
      <x:c r="P124" s="4"/>
      <x:c r="Q124" s="4"/>
      <x:c r="R124" s="4"/>
      <x:c r="S124" s="4"/>
      <x:c r="T124" s="4"/>
      <x:c r="U124" s="4"/>
      <x:c r="V124" s="4"/>
    </x:row>
    <x:row r="125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  <x:c r="N125" s="4"/>
      <x:c r="O125" s="4"/>
      <x:c r="P125" s="4"/>
      <x:c r="Q125" s="4"/>
      <x:c r="R125" s="4"/>
      <x:c r="S125" s="4"/>
      <x:c r="T125" s="4"/>
      <x:c r="U125" s="4"/>
      <x:c r="V125" s="4"/>
    </x:row>
    <x:row r="126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  <x:c r="N126" s="4"/>
      <x:c r="O126" s="4"/>
      <x:c r="P126" s="4"/>
      <x:c r="Q126" s="4"/>
      <x:c r="R126" s="4"/>
      <x:c r="S126" s="4"/>
      <x:c r="T126" s="4"/>
      <x:c r="U126" s="4"/>
      <x:c r="V126" s="4"/>
    </x:row>
    <x:row r="127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  <x:c r="N127" s="4"/>
      <x:c r="O127" s="4"/>
      <x:c r="P127" s="4"/>
      <x:c r="Q127" s="4"/>
      <x:c r="R127" s="4"/>
      <x:c r="S127" s="4"/>
      <x:c r="T127" s="4"/>
      <x:c r="U127" s="4"/>
      <x:c r="V127" s="4"/>
    </x:row>
    <x:row r="128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  <x:c r="N128" s="4"/>
      <x:c r="O128" s="4"/>
      <x:c r="P128" s="4"/>
      <x:c r="Q128" s="4"/>
      <x:c r="R128" s="4"/>
      <x:c r="S128" s="4"/>
      <x:c r="T128" s="4"/>
      <x:c r="U128" s="4"/>
      <x:c r="V128" s="4"/>
    </x:row>
    <x:row r="129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  <x:c r="N129" s="4"/>
      <x:c r="O129" s="4"/>
      <x:c r="P129" s="4"/>
      <x:c r="Q129" s="4"/>
      <x:c r="R129" s="4"/>
      <x:c r="S129" s="4"/>
      <x:c r="T129" s="4"/>
      <x:c r="U129" s="4"/>
      <x:c r="V129" s="4"/>
    </x:row>
    <x:row r="130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  <x:c r="N130" s="4"/>
      <x:c r="O130" s="4"/>
      <x:c r="P130" s="4"/>
      <x:c r="Q130" s="4"/>
      <x:c r="R130" s="4"/>
      <x:c r="S130" s="4"/>
      <x:c r="T130" s="4"/>
      <x:c r="U130" s="4"/>
      <x:c r="V130" s="4"/>
    </x:row>
    <x:row r="13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  <x:c r="N131" s="4"/>
      <x:c r="O131" s="4"/>
      <x:c r="P131" s="4"/>
      <x:c r="Q131" s="4"/>
      <x:c r="R131" s="4"/>
      <x:c r="S131" s="4"/>
      <x:c r="T131" s="4"/>
      <x:c r="U131" s="4"/>
      <x:c r="V131" s="4"/>
    </x:row>
    <x:row r="132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  <x:c r="N132" s="4"/>
      <x:c r="O132" s="4"/>
      <x:c r="P132" s="4"/>
      <x:c r="Q132" s="4"/>
      <x:c r="R132" s="4"/>
      <x:c r="S132" s="4"/>
      <x:c r="T132" s="4"/>
      <x:c r="U132" s="4"/>
      <x:c r="V132" s="4"/>
    </x:row>
    <x:row r="133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  <x:c r="N133" s="4"/>
      <x:c r="O133" s="4"/>
      <x:c r="P133" s="4"/>
      <x:c r="Q133" s="4"/>
      <x:c r="R133" s="4"/>
      <x:c r="S133" s="4"/>
      <x:c r="T133" s="4"/>
      <x:c r="U133" s="4"/>
      <x:c r="V133" s="4"/>
    </x:row>
    <x:row r="134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  <x:c r="N134" s="4"/>
      <x:c r="O134" s="4"/>
      <x:c r="P134" s="4"/>
      <x:c r="Q134" s="4"/>
      <x:c r="R134" s="4"/>
      <x:c r="S134" s="4"/>
      <x:c r="T134" s="4"/>
      <x:c r="U134" s="4"/>
      <x:c r="V134" s="4"/>
    </x:row>
    <x:row r="135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  <x:c r="N135" s="4"/>
      <x:c r="O135" s="4"/>
      <x:c r="P135" s="4"/>
      <x:c r="Q135" s="4"/>
      <x:c r="R135" s="4"/>
      <x:c r="S135" s="4"/>
      <x:c r="T135" s="4"/>
      <x:c r="U135" s="4"/>
      <x:c r="V135" s="4"/>
    </x:row>
    <x:row r="136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  <x:c r="N136" s="4"/>
      <x:c r="O136" s="4"/>
      <x:c r="P136" s="4"/>
      <x:c r="Q136" s="4"/>
      <x:c r="R136" s="4"/>
      <x:c r="S136" s="4"/>
      <x:c r="T136" s="4"/>
      <x:c r="U136" s="4"/>
      <x:c r="V136" s="4"/>
    </x:row>
    <x:row r="137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  <x:c r="N137" s="4"/>
      <x:c r="O137" s="4"/>
      <x:c r="P137" s="4"/>
      <x:c r="Q137" s="4"/>
      <x:c r="R137" s="4"/>
      <x:c r="S137" s="4"/>
      <x:c r="T137" s="4"/>
      <x:c r="U137" s="4"/>
      <x:c r="V137" s="4"/>
    </x:row>
    <x:row r="138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  <x:c r="N138" s="4"/>
      <x:c r="O138" s="4"/>
      <x:c r="P138" s="4"/>
      <x:c r="Q138" s="4"/>
      <x:c r="R138" s="4"/>
      <x:c r="S138" s="4"/>
      <x:c r="T138" s="4"/>
      <x:c r="U138" s="4"/>
      <x:c r="V138" s="4"/>
    </x:row>
    <x:row r="139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  <x:c r="N139" s="4"/>
      <x:c r="O139" s="4"/>
      <x:c r="P139" s="4"/>
      <x:c r="Q139" s="4"/>
      <x:c r="R139" s="4"/>
      <x:c r="S139" s="4"/>
      <x:c r="T139" s="4"/>
      <x:c r="U139" s="4"/>
      <x:c r="V139" s="4"/>
    </x:row>
    <x:row r="140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  <x:c r="N140" s="4"/>
      <x:c r="O140" s="4"/>
      <x:c r="P140" s="4"/>
      <x:c r="Q140" s="4"/>
      <x:c r="R140" s="4"/>
      <x:c r="S140" s="4"/>
      <x:c r="T140" s="4"/>
      <x:c r="U140" s="4"/>
      <x:c r="V140" s="4"/>
    </x:row>
    <x:row r="14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  <x:c r="N141" s="4"/>
      <x:c r="O141" s="4"/>
      <x:c r="P141" s="4"/>
      <x:c r="Q141" s="4"/>
      <x:c r="R141" s="4"/>
      <x:c r="S141" s="4"/>
      <x:c r="T141" s="4"/>
      <x:c r="U141" s="4"/>
      <x:c r="V141" s="4"/>
    </x:row>
    <x:row r="142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  <x:c r="N142" s="4"/>
      <x:c r="O142" s="4"/>
      <x:c r="P142" s="4"/>
      <x:c r="Q142" s="4"/>
      <x:c r="R142" s="4"/>
      <x:c r="S142" s="4"/>
      <x:c r="T142" s="4"/>
      <x:c r="U142" s="4"/>
      <x:c r="V142" s="4"/>
    </x:row>
    <x:row r="143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  <x:c r="N143" s="4"/>
      <x:c r="O143" s="4"/>
      <x:c r="P143" s="4"/>
      <x:c r="Q143" s="4"/>
      <x:c r="R143" s="4"/>
      <x:c r="S143" s="4"/>
      <x:c r="T143" s="4"/>
      <x:c r="U143" s="4"/>
      <x:c r="V143" s="4"/>
    </x:row>
    <x:row r="144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4"/>
      <x:c r="N144" s="4"/>
      <x:c r="O144" s="4"/>
      <x:c r="P144" s="4"/>
      <x:c r="Q144" s="4"/>
      <x:c r="R144" s="4"/>
      <x:c r="S144" s="4"/>
      <x:c r="T144" s="4"/>
      <x:c r="U144" s="4"/>
      <x:c r="V144" s="4"/>
    </x:row>
    <x:row r="145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4"/>
      <x:c r="N145" s="4"/>
      <x:c r="O145" s="4"/>
      <x:c r="P145" s="4"/>
      <x:c r="Q145" s="4"/>
      <x:c r="R145" s="4"/>
      <x:c r="S145" s="4"/>
      <x:c r="T145" s="4"/>
      <x:c r="U145" s="4"/>
      <x:c r="V145" s="4"/>
    </x:row>
    <x:row r="146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4"/>
      <x:c r="N146" s="4"/>
      <x:c r="O146" s="4"/>
      <x:c r="P146" s="4"/>
      <x:c r="Q146" s="4"/>
      <x:c r="R146" s="4"/>
      <x:c r="S146" s="4"/>
      <x:c r="T146" s="4"/>
      <x:c r="U146" s="4"/>
      <x:c r="V146" s="4"/>
    </x:row>
    <x:row r="147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  <x:c r="N147" s="4"/>
      <x:c r="O147" s="4"/>
      <x:c r="P147" s="4"/>
      <x:c r="Q147" s="4"/>
      <x:c r="R147" s="4"/>
      <x:c r="S147" s="4"/>
      <x:c r="T147" s="4"/>
      <x:c r="U147" s="4"/>
      <x:c r="V147" s="4"/>
    </x:row>
    <x:row r="148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4"/>
      <x:c r="N148" s="4"/>
      <x:c r="O148" s="4"/>
      <x:c r="P148" s="4"/>
      <x:c r="Q148" s="4"/>
      <x:c r="R148" s="4"/>
      <x:c r="S148" s="4"/>
      <x:c r="T148" s="4"/>
      <x:c r="U148" s="4"/>
      <x:c r="V148" s="4"/>
    </x:row>
    <x:row r="149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  <x:c r="N149" s="4"/>
      <x:c r="O149" s="4"/>
      <x:c r="P149" s="4"/>
      <x:c r="Q149" s="4"/>
      <x:c r="R149" s="4"/>
      <x:c r="S149" s="4"/>
      <x:c r="T149" s="4"/>
      <x:c r="U149" s="4"/>
      <x:c r="V149" s="4"/>
    </x:row>
    <x:row r="150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  <x:c r="N150" s="4"/>
      <x:c r="O150" s="4"/>
      <x:c r="P150" s="4"/>
      <x:c r="Q150" s="4"/>
      <x:c r="R150" s="4"/>
      <x:c r="S150" s="4"/>
      <x:c r="T150" s="4"/>
      <x:c r="U150" s="4"/>
      <x:c r="V15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P2"/>
    <x:mergeCell ref="Q2:R2"/>
    <x:mergeCell ref="S2:T2"/>
    <x:mergeCell ref="U2:V2"/>
    <x:mergeCell ref="A4:V4"/>
    <x:mergeCell ref="A6:V6"/>
    <x:mergeCell ref="A7:V7"/>
  </x:mergeCells>
  <x:conditionalFormatting sqref="P11:P100">
    <x:cfRule type="containsText" dxfId="12" priority="1" operator="containsText" text="Vencida"/>
    <x:cfRule type="containsText" dxfId="13" priority="2" operator="containsText" text="Desviada"/>
    <x:cfRule type="containsText" dxfId="14" priority="3" operator="containsText" text="En riesgo"/>
  </x:conditionalFormatting>
  <x:conditionalFormatting sqref="Q11:Q100">
    <x:cfRule type="containsText" dxfId="15" priority="4" operator="containsText" text="ERROR"/>
  </x:conditionalFormatting>
  <x:dataValidations count="1">
    <x:dataValidation type="list" sqref="L11:L100">
      <x:formula1>$AA$1:$AA$4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75db1dabd3e4478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12" hidden="0" customWidth="1"/>
    <x:col min="3" max="3" width="20" hidden="0" customWidth="1"/>
    <x:col min="4" max="4" width="40" hidden="0" customWidth="1"/>
    <x:col min="5" max="5" width="34" hidden="0" customWidth="1"/>
    <x:col min="6" max="6" width="32" hidden="0" customWidth="1"/>
    <x:col min="7" max="7" width="34" hidden="0" customWidth="1"/>
    <x:col min="8" max="8" width="34" hidden="0" customWidth="1"/>
    <x:col min="9" max="9" width="14" hidden="0" customWidth="1"/>
    <x:col min="10" max="10" width="16" hidden="0" customWidth="1"/>
    <x:col min="11" max="11" width="16" hidden="0" customWidth="1"/>
    <x:col min="12" max="12" width="14" hidden="0" customWidth="1"/>
    <x:col min="27" max="27" width="2" hidden="1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AA1" t="str">
        <x:v>Abierta</x:v>
      </x:c>
    </x:row>
    <x:row r="2" ht="24" customHeight="1">
      <x:c r="A2" s="13" t="str">
        <x:v>Inicio</x:v>
      </x:c>
      <x:c r="B2" s="14" t="str">
        <x:v>Inicio</x:v>
      </x:c>
      <x:c r="C2" s="13" t="str">
        <x:v>Panel</x:v>
      </x:c>
      <x:c r="D2" s="14" t="str">
        <x:v>Panel</x:v>
      </x:c>
      <x:c r="E2" s="13" t="str">
        <x:v>Mapa estratégico</x:v>
      </x:c>
      <x:c r="F2" s="14" t="str">
        <x:v>Mapa estratégico</x:v>
      </x:c>
      <x:c r="G2" s="13" t="str">
        <x:v>Objetivos</x:v>
      </x:c>
      <x:c r="H2" s="14" t="str">
        <x:v>Objetivos</x:v>
      </x:c>
      <x:c r="I2" s="13" t="str">
        <x:v>Iniciativas</x:v>
      </x:c>
      <x:c r="J2" s="14" t="str">
        <x:v>Iniciativas</x:v>
      </x:c>
      <x:c r="K2" s="13" t="str">
        <x:v>Indicadores</x:v>
      </x:c>
      <x:c r="L2" s="14" t="str">
        <x:v>Indicadores</x:v>
      </x:c>
      <x:c r="M2" s="13" t="str">
        <x:v>Presupuesto</x:v>
      </x:c>
      <x:c r="N2" s="14" t="str">
        <x:v>Presupuesto</x:v>
      </x:c>
      <x:c r="O2" s="13" t="str">
        <x:v>Riesgos</x:v>
      </x:c>
      <x:c r="P2" s="14" t="str">
        <x:v>Riesgos</x:v>
      </x:c>
      <x:c r="Q2" s="8" t="str">
        <x:v>Revisión mensual</x:v>
      </x:c>
      <x:c r="R2" s="9" t="str">
        <x:v>Revisión mensual</x:v>
      </x:c>
      <x:c r="S2" s="13" t="str">
        <x:v>Configuración</x:v>
      </x:c>
      <x:c r="T2" s="14" t="str">
        <x:v>Configuración</x:v>
      </x:c>
      <x:c r="U2" s="13" t="str">
        <x:v>Auditoría</x:v>
      </x:c>
      <x:c r="V2" s="14" t="str">
        <x:v>Auditoría</x:v>
      </x:c>
      <x:c r="AA2" t="str">
        <x:v>En curso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AA3" t="str">
        <x:v>Completada</x:v>
      </x:c>
    </x:row>
    <x:row r="4" ht="20" customHeight="1">
      <x:c r="A4" s="15" t="str">
        <x:v>RITMO DE REVISIÓN</x:v>
      </x:c>
      <x:c r="B4" s="15" t="str">
        <x:v>RITMO DE REVISIÓN</x:v>
      </x:c>
      <x:c r="C4" s="15" t="str">
        <x:v>RITMO DE REVISIÓN</x:v>
      </x:c>
      <x:c r="D4" s="15" t="str">
        <x:v>RITMO DE REVISIÓN</x:v>
      </x:c>
      <x:c r="E4" s="15" t="str">
        <x:v>RITMO DE REVISIÓN</x:v>
      </x:c>
      <x:c r="F4" s="15" t="str">
        <x:v>RITMO DE REVISIÓN</x:v>
      </x:c>
      <x:c r="G4" s="15" t="str">
        <x:v>RITMO DE REVISIÓN</x:v>
      </x:c>
      <x:c r="H4" s="15" t="str">
        <x:v>RITMO DE REVISIÓN</x:v>
      </x:c>
      <x:c r="I4" s="15" t="str">
        <x:v>RITMO DE REVISIÓN</x:v>
      </x:c>
      <x:c r="J4" s="15" t="str">
        <x:v>RITMO DE REVISIÓN</x:v>
      </x:c>
      <x:c r="K4" s="15" t="str">
        <x:v>RITMO DE REVISIÓN</x:v>
      </x:c>
      <x:c r="L4" s="15" t="str">
        <x:v>RITMO DE REVISIÓN</x:v>
      </x:c>
      <x:c r="M4" s="15" t="str">
        <x:v>RITMO DE REVISIÓN</x:v>
      </x:c>
      <x:c r="N4" s="15" t="str">
        <x:v>RITMO DE REVISIÓN</x:v>
      </x:c>
      <x:c r="O4" s="15" t="str">
        <x:v>RITMO DE REVISIÓN</x:v>
      </x:c>
      <x:c r="P4" s="15" t="str">
        <x:v>RITMO DE REVISIÓN</x:v>
      </x:c>
      <x:c r="Q4" s="15" t="str">
        <x:v>RITMO DE REVISIÓN</x:v>
      </x:c>
      <x:c r="R4" s="15" t="str">
        <x:v>RITMO DE REVISIÓN</x:v>
      </x:c>
      <x:c r="S4" s="15" t="str">
        <x:v>RITMO DE REVISIÓN</x:v>
      </x:c>
      <x:c r="T4" s="15" t="str">
        <x:v>RITMO DE REVISIÓN</x:v>
      </x:c>
      <x:c r="U4" s="15" t="str">
        <x:v>RITMO DE REVISIÓN</x:v>
      </x:c>
      <x:c r="V4" s="15" t="str">
        <x:v>RITMO DE REVISIÓN</x:v>
      </x:c>
      <x:c r="AA4" t="str">
        <x:v>Diferida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U5" s="4"/>
      <x:c r="V5" s="4"/>
    </x:row>
    <x:row r="6" ht="22" customHeight="1">
      <x:c r="A6" s="17" t="str">
        <x:v>Revisión Mensual de Gestión</x:v>
      </x:c>
      <x:c r="B6" s="17" t="str">
        <x:v>Revisión Mensual de Gestión</x:v>
      </x:c>
      <x:c r="C6" s="17" t="str">
        <x:v>Revisión Mensual de Gestión</x:v>
      </x:c>
      <x:c r="D6" s="17" t="str">
        <x:v>Revisión Mensual de Gestión</x:v>
      </x:c>
      <x:c r="E6" s="17" t="str">
        <x:v>Revisión Mensual de Gestión</x:v>
      </x:c>
      <x:c r="F6" s="17" t="str">
        <x:v>Revisión Mensual de Gestión</x:v>
      </x:c>
      <x:c r="G6" s="17" t="str">
        <x:v>Revisión Mensual de Gestión</x:v>
      </x:c>
      <x:c r="H6" s="17" t="str">
        <x:v>Revisión Mensual de Gestión</x:v>
      </x:c>
      <x:c r="I6" s="17" t="str">
        <x:v>Revisión Mensual de Gestión</x:v>
      </x:c>
      <x:c r="J6" s="17" t="str">
        <x:v>Revisión Mensual de Gestión</x:v>
      </x:c>
      <x:c r="K6" s="17" t="str">
        <x:v>Revisión Mensual de Gestión</x:v>
      </x:c>
      <x:c r="L6" s="17" t="str">
        <x:v>Revisión Mensual de Gestión</x:v>
      </x:c>
      <x:c r="M6" s="17" t="str">
        <x:v>Revisión Mensual de Gestión</x:v>
      </x:c>
      <x:c r="N6" s="17" t="str">
        <x:v>Revisión Mensual de Gestión</x:v>
      </x:c>
      <x:c r="O6" s="17" t="str">
        <x:v>Revisión Mensual de Gestión</x:v>
      </x:c>
      <x:c r="P6" s="17" t="str">
        <x:v>Revisión Mensual de Gestión</x:v>
      </x:c>
      <x:c r="Q6" s="17" t="str">
        <x:v>Revisión Mensual de Gestión</x:v>
      </x:c>
      <x:c r="R6" s="17" t="str">
        <x:v>Revisión Mensual de Gestión</x:v>
      </x:c>
      <x:c r="S6" s="17" t="str">
        <x:v>Revisión Mensual de Gestión</x:v>
      </x:c>
      <x:c r="T6" s="17" t="str">
        <x:v>Revisión Mensual de Gestión</x:v>
      </x:c>
      <x:c r="U6" s="17" t="str">
        <x:v>Revisión Mensual de Gestión</x:v>
      </x:c>
      <x:c r="V6" s="17" t="str">
        <x:v>Revisión Mensual de Gestión</x:v>
      </x:c>
    </x:row>
    <x:row r="7" ht="22" customHeight="1">
      <x:c r="A7" s="18" t="str">
        <x:v>Registre evidencias, obstáculos, decisiones y próximas acciones responsables cada mes.</x:v>
      </x:c>
      <x:c r="B7" s="18" t="str">
        <x:v>Registre evidencias, obstáculos, decisiones y próximas acciones responsables cada mes.</x:v>
      </x:c>
      <x:c r="C7" s="18" t="str">
        <x:v>Registre evidencias, obstáculos, decisiones y próximas acciones responsables cada mes.</x:v>
      </x:c>
      <x:c r="D7" s="18" t="str">
        <x:v>Registre evidencias, obstáculos, decisiones y próximas acciones responsables cada mes.</x:v>
      </x:c>
      <x:c r="E7" s="18" t="str">
        <x:v>Registre evidencias, obstáculos, decisiones y próximas acciones responsables cada mes.</x:v>
      </x:c>
      <x:c r="F7" s="18" t="str">
        <x:v>Registre evidencias, obstáculos, decisiones y próximas acciones responsables cada mes.</x:v>
      </x:c>
      <x:c r="G7" s="18" t="str">
        <x:v>Registre evidencias, obstáculos, decisiones y próximas acciones responsables cada mes.</x:v>
      </x:c>
      <x:c r="H7" s="18" t="str">
        <x:v>Registre evidencias, obstáculos, decisiones y próximas acciones responsables cada mes.</x:v>
      </x:c>
      <x:c r="I7" s="18" t="str">
        <x:v>Registre evidencias, obstáculos, decisiones y próximas acciones responsables cada mes.</x:v>
      </x:c>
      <x:c r="J7" s="18" t="str">
        <x:v>Registre evidencias, obstáculos, decisiones y próximas acciones responsables cada mes.</x:v>
      </x:c>
      <x:c r="K7" s="18" t="str">
        <x:v>Registre evidencias, obstáculos, decisiones y próximas acciones responsables cada mes.</x:v>
      </x:c>
      <x:c r="L7" s="18" t="str">
        <x:v>Registre evidencias, obstáculos, decisiones y próximas acciones responsables cada mes.</x:v>
      </x:c>
      <x:c r="M7" s="18" t="str">
        <x:v>Registre evidencias, obstáculos, decisiones y próximas acciones responsables cada mes.</x:v>
      </x:c>
      <x:c r="N7" s="18" t="str">
        <x:v>Registre evidencias, obstáculos, decisiones y próximas acciones responsables cada mes.</x:v>
      </x:c>
      <x:c r="O7" s="18" t="str">
        <x:v>Registre evidencias, obstáculos, decisiones y próximas acciones responsables cada mes.</x:v>
      </x:c>
      <x:c r="P7" s="18" t="str">
        <x:v>Registre evidencias, obstáculos, decisiones y próximas acciones responsables cada mes.</x:v>
      </x:c>
      <x:c r="Q7" s="18" t="str">
        <x:v>Registre evidencias, obstáculos, decisiones y próximas acciones responsables cada mes.</x:v>
      </x:c>
      <x:c r="R7" s="18" t="str">
        <x:v>Registre evidencias, obstáculos, decisiones y próximas acciones responsables cada mes.</x:v>
      </x:c>
      <x:c r="S7" s="18" t="str">
        <x:v>Registre evidencias, obstáculos, decisiones y próximas acciones responsables cada mes.</x:v>
      </x:c>
      <x:c r="T7" s="18" t="str">
        <x:v>Registre evidencias, obstáculos, decisiones y próximas acciones responsables cada mes.</x:v>
      </x:c>
      <x:c r="U7" s="18" t="str">
        <x:v>Registre evidencias, obstáculos, decisiones y próximas acciones responsables cada mes.</x:v>
      </x:c>
      <x:c r="V7" s="18" t="str">
        <x:v>Registre evidencias, obstáculos, decisiones y próximas acciones responsables cada mes.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U9" s="4"/>
      <x:c r="V9" s="4"/>
    </x:row>
    <x:row r="10">
      <x:c r="A10" s="41" t="str">
        <x:v>Mes de revisión</x:v>
      </x:c>
      <x:c r="B10" s="42" t="str">
        <x:v>ID objetivo</x:v>
      </x:c>
      <x:c r="C10" s="42" t="str">
        <x:v>Responsable</x:v>
      </x:c>
      <x:c r="D10" s="42" t="str">
        <x:v>Actualización</x:v>
      </x:c>
      <x:c r="E10" s="42" t="str">
        <x:v>Resultado / evidencia</x:v>
      </x:c>
      <x:c r="F10" s="42" t="str">
        <x:v>Obstáculo</x:v>
      </x:c>
      <x:c r="G10" s="42" t="str">
        <x:v>Decisión</x:v>
      </x:c>
      <x:c r="H10" s="42" t="str">
        <x:v>Próxima acción</x:v>
      </x:c>
      <x:c r="I10" s="42" t="str">
        <x:v>Vencimiento</x:v>
      </x:c>
      <x:c r="J10" s="42" t="str">
        <x:v>Estado</x:v>
      </x:c>
      <x:c r="K10" s="42" t="str">
        <x:v>Estado acción</x:v>
      </x:c>
      <x:c r="L10" s="43" t="str">
        <x:v>Control de datos</x:v>
      </x:c>
      <x:c r="M10" s="4"/>
      <x:c r="N10" s="4"/>
      <x:c r="O10" s="4"/>
      <x:c r="P10" s="4"/>
      <x:c r="Q10" s="4"/>
      <x:c r="R10" s="4"/>
      <x:c r="S10" s="4"/>
      <x:c r="T10" s="4"/>
      <x:c r="U10" s="4"/>
      <x:c r="V10" s="4"/>
    </x:row>
    <x:row r="11">
      <x:c r="A11" s="92" t="d">
        <x:v>2026-10-01T00:00:00.000Z</x:v>
      </x:c>
      <x:c r="B11" s="28" t="str">
        <x:v>G-001</x:v>
      </x:c>
      <x:c r="C11" s="28" t="str">
        <x:v>Noor Al Mansoori</x:v>
      </x:c>
      <x:c r="D11" s="28" t="str">
        <x:v>La fiabilidad mejoró con la reunión diaria.</x:v>
      </x:c>
      <x:c r="E11" s="28" t="str">
        <x:v>90 % de compromisos cumplidos</x:v>
      </x:c>
      <x:c r="F11" s="28" t="str">
        <x:v>Integración sin aprobar</x:v>
      </x:c>
      <x:c r="G11" s="28" t="str">
        <x:v>Usar activador manual</x:v>
      </x:c>
      <x:c r="H11" s="28" t="str">
        <x:v>Aprobar diseño</x:v>
      </x:c>
      <x:c r="I11" s="70" t="d">
        <x:v>2026-11-10T00:00:00.000Z</x:v>
      </x:c>
      <x:c r="J11" s="28" t="str">
        <x:v>En curso</x:v>
      </x:c>
      <x:c r="K11" s="64" t="str">
        <x:f>IF(A11="","",IF(J11="Completada","Completa",IF(OR(H11="",I11=""),"Falta",IF(I11&lt;'CONFIGURACIÓN'!$D$12,"Vencida",IF(I11&lt;='CONFIGURACIÓN'!$D$12+'CONFIGURACIÓN'!$D$13,"Próxima","Al día")))))</x:f>
        <x:v>Próxima</x:v>
      </x:c>
      <x:c r="L11" s="64" t="str">
        <x:f>IF(A11="","",IF(OR(B11="",COUNTIF('OBJETIVOS'!$A$11:$A$100,B11)=0,C11="",D11="",E11="",G11="",H11="",I11="",J11=""),"ERROR","CORRECTO"))</x:f>
        <x:v>CORRECTO</x:v>
      </x:c>
      <x:c r="M11" s="4"/>
      <x:c r="N11" s="4"/>
      <x:c r="O11" s="4"/>
      <x:c r="P11" s="4"/>
      <x:c r="Q11" s="4"/>
      <x:c r="R11" s="4"/>
      <x:c r="S11" s="4"/>
      <x:c r="T11" s="4"/>
      <x:c r="U11" s="4"/>
      <x:c r="V11" s="4"/>
    </x:row>
    <x:row r="12">
      <x:c r="A12" s="93" t="d">
        <x:v>2026-10-01T00:00:00.000Z</x:v>
      </x:c>
      <x:c r="B12" s="29" t="str">
        <x:v>G-002</x:v>
      </x:c>
      <x:c r="C12" s="29" t="str">
        <x:v>Daniel Ruiz</x:v>
      </x:c>
      <x:c r="D12" s="29" t="str">
        <x:v>El beneficio supera el plan trimestral.</x:v>
      </x:c>
      <x:c r="E12" s="29" t="str">
        <x:v>498.000 USD anualizados</x:v>
      </x:c>
      <x:c r="F12" s="29" t="str">
        <x:v>Tres ofertas bajo margen</x:v>
      </x:c>
      <x:c r="G12" s="29" t="str">
        <x:v>Revisar precios o retirar</x:v>
      </x:c>
      <x:c r="H12" s="29" t="str">
        <x:v>Resolver tres ofertas</x:v>
      </x:c>
      <x:c r="I12" s="31" t="d">
        <x:v>2026-11-05T00:00:00.000Z</x:v>
      </x:c>
      <x:c r="J12" s="29" t="str">
        <x:v>Abierta</x:v>
      </x:c>
      <x:c r="K12" s="65" t="str">
        <x:f>IF(A12="","",IF(J12="Completada","Completa",IF(OR(H12="",I12=""),"Falta",IF(I12&lt;'CONFIGURACIÓN'!$D$12,"Vencida",IF(I12&lt;='CONFIGURACIÓN'!$D$12+'CONFIGURACIÓN'!$D$13,"Próxima","Al día")))))</x:f>
        <x:v>Próxima</x:v>
      </x:c>
      <x:c r="L12" s="65" t="str">
        <x:f>IF(A12="","",IF(OR(B12="",COUNTIF('OBJETIVOS'!$A$11:$A$100,B12)=0,C12="",D12="",E12="",G12="",H12="",I12="",J12=""),"ERROR","CORRECTO"))</x:f>
        <x:v>CORRECTO</x:v>
      </x:c>
      <x:c r="M12" s="4"/>
      <x:c r="N12" s="4"/>
      <x:c r="O12" s="4"/>
      <x:c r="P12" s="4"/>
      <x:c r="Q12" s="4"/>
      <x:c r="R12" s="4"/>
      <x:c r="S12" s="4"/>
      <x:c r="T12" s="4"/>
      <x:c r="U12" s="4"/>
      <x:c r="V12" s="4"/>
    </x:row>
    <x:row r="13">
      <x:c r="A13" s="93" t="d">
        <x:v>2026-10-01T00:00:00.000Z</x:v>
      </x:c>
      <x:c r="B13" s="29" t="str">
        <x:v>G-003</x:v>
      </x:c>
      <x:c r="C13" s="29" t="str">
        <x:v>Maya Hassan</x:v>
      </x:c>
      <x:c r="D13" s="29" t="str">
        <x:v>El ciclo mejoró pero el piloto está bloqueado.</x:v>
      </x:c>
      <x:c r="E13" s="29" t="str">
        <x:v>2,6 días frente a 3,8</x:v>
      </x:c>
      <x:c r="F13" s="29" t="str">
        <x:v>Escáneres temporales sin confirmar</x:v>
      </x:c>
      <x:c r="G13" s="29" t="str">
        <x:v>Financiar dispositivos temporales</x:v>
      </x:c>
      <x:c r="H13" s="29" t="str">
        <x:v>Asegurar dispositivos</x:v>
      </x:c>
      <x:c r="I13" s="31" t="d">
        <x:v>2026-10-25T00:00:00.000Z</x:v>
      </x:c>
      <x:c r="J13" s="29" t="str">
        <x:v>En curso</x:v>
      </x:c>
      <x:c r="K13" s="65" t="str">
        <x:f>IF(A13="","",IF(J13="Completada","Completa",IF(OR(H13="",I13=""),"Falta",IF(I13&lt;'CONFIGURACIÓN'!$D$12,"Vencida",IF(I13&lt;='CONFIGURACIÓN'!$D$12+'CONFIGURACIÓN'!$D$13,"Próxima","Al día")))))</x:f>
        <x:v>Vencida</x:v>
      </x:c>
      <x:c r="L13" s="65" t="str">
        <x:f>IF(A13="","",IF(OR(B13="",COUNTIF('OBJETIVOS'!$A$11:$A$100,B13)=0,C13="",D13="",E13="",G13="",H13="",I13="",J13=""),"ERROR","CORRECTO"))</x:f>
        <x:v>CORRECTO</x:v>
      </x:c>
      <x:c r="M13" s="4"/>
      <x:c r="N13" s="4"/>
      <x:c r="O13" s="4"/>
      <x:c r="P13" s="4"/>
      <x:c r="Q13" s="4"/>
      <x:c r="R13" s="4"/>
      <x:c r="S13" s="4"/>
      <x:c r="T13" s="4"/>
      <x:c r="U13" s="4"/>
      <x:c r="V13" s="4"/>
    </x:row>
    <x:row r="14">
      <x:c r="A14" s="93" t="d">
        <x:v>2026-10-01T00:00:00.000Z</x:v>
      </x:c>
      <x:c r="B14" s="29" t="str">
        <x:v>G-004</x:v>
      </x:c>
      <x:c r="C14" s="29" t="str">
        <x:v>Lucas Martin</x:v>
      </x:c>
      <x:c r="D14" s="29" t="str">
        <x:v>La exactitud alcanzó 96 %.</x:v>
      </x:c>
      <x:c r="E14" s="29" t="str">
        <x:v>Cinco errores evitados</x:v>
      </x:c>
      <x:c r="F14" s="29" t="str">
        <x:v>Cobertura de artículos B incompleta</x:v>
      </x:c>
      <x:c r="G14" s="29" t="str">
        <x:v>Añadir ventana semanal</x:v>
      </x:c>
      <x:c r="H14" s="29" t="str">
        <x:v>Ampliar conteos</x:v>
      </x:c>
      <x:c r="I14" s="31" t="d">
        <x:v>2026-11-15T00:00:00.000Z</x:v>
      </x:c>
      <x:c r="J14" s="29" t="str">
        <x:v>Abierta</x:v>
      </x:c>
      <x:c r="K14" s="65" t="str">
        <x:f>IF(A14="","",IF(J14="Completada","Completa",IF(OR(H14="",I14=""),"Falta",IF(I14&lt;'CONFIGURACIÓN'!$D$12,"Vencida",IF(I14&lt;='CONFIGURACIÓN'!$D$12+'CONFIGURACIÓN'!$D$13,"Próxima","Al día")))))</x:f>
        <x:v>Al día</x:v>
      </x:c>
      <x:c r="L14" s="65" t="str">
        <x:f>IF(A14="","",IF(OR(B14="",COUNTIF('OBJETIVOS'!$A$11:$A$100,B14)=0,C14="",D14="",E14="",G14="",H14="",I14="",J14=""),"ERROR","CORRECTO"))</x:f>
        <x:v>CORRECTO</x:v>
      </x:c>
      <x:c r="M14" s="4"/>
      <x:c r="N14" s="4"/>
      <x:c r="O14" s="4"/>
      <x:c r="P14" s="4"/>
      <x:c r="Q14" s="4"/>
      <x:c r="R14" s="4"/>
      <x:c r="S14" s="4"/>
      <x:c r="T14" s="4"/>
      <x:c r="U14" s="4"/>
      <x:c r="V14" s="4"/>
    </x:row>
    <x:row r="15">
      <x:c r="A15" s="93" t="d">
        <x:v>2026-10-01T00:00:00.000Z</x:v>
      </x:c>
      <x:c r="B15" s="29" t="str">
        <x:v>G-005</x:v>
      </x:c>
      <x:c r="C15" s="29" t="str">
        <x:v>Omar Saleh</x:v>
      </x:c>
      <x:c r="D15" s="29" t="str">
        <x:v>La adopción inicial es desigual.</x:v>
      </x:c>
      <x:c r="E15" s="29" t="str">
        <x:v>58 % completó una conversación</x:v>
      </x:c>
      <x:c r="F15" s="29" t="str">
        <x:v>Dos responsables no practicaron</x:v>
      </x:c>
      <x:c r="G15" s="29" t="str">
        <x:v>Patrocinar asistencia y emparejar</x:v>
      </x:c>
      <x:c r="H15" s="29" t="str">
        <x:v>Realizar primer laboratorio</x:v>
      </x:c>
      <x:c r="I15" s="31" t="d">
        <x:v>2026-11-07T00:00:00.000Z</x:v>
      </x:c>
      <x:c r="J15" s="29" t="str">
        <x:v>Abierta</x:v>
      </x:c>
      <x:c r="K15" s="65" t="str">
        <x:f>IF(A15="","",IF(J15="Completada","Completa",IF(OR(H15="",I15=""),"Falta",IF(I15&lt;'CONFIGURACIÓN'!$D$12,"Vencida",IF(I15&lt;='CONFIGURACIÓN'!$D$12+'CONFIGURACIÓN'!$D$13,"Próxima","Al día")))))</x:f>
        <x:v>Próxima</x:v>
      </x:c>
      <x:c r="L15" s="65" t="str">
        <x:f>IF(A15="","",IF(OR(B15="",COUNTIF('OBJETIVOS'!$A$11:$A$100,B15)=0,C15="",D15="",E15="",G15="",H15="",I15="",J15=""),"ERROR","CORRECTO"))</x:f>
        <x:v>CORRECTO</x:v>
      </x:c>
      <x:c r="M15" s="4"/>
      <x:c r="N15" s="4"/>
      <x:c r="O15" s="4"/>
      <x:c r="P15" s="4"/>
      <x:c r="Q15" s="4"/>
      <x:c r="R15" s="4"/>
      <x:c r="S15" s="4"/>
      <x:c r="T15" s="4"/>
      <x:c r="U15" s="4"/>
      <x:c r="V15" s="4"/>
    </x:row>
    <x:row r="16">
      <x:c r="A16" s="93"/>
      <x:c r="B16" s="29"/>
      <x:c r="C16" s="29"/>
      <x:c r="D16" s="29"/>
      <x:c r="E16" s="29"/>
      <x:c r="F16" s="29"/>
      <x:c r="G16" s="29"/>
      <x:c r="H16" s="29"/>
      <x:c r="I16" s="31"/>
      <x:c r="J16" s="29"/>
      <x:c r="K16" s="65" t="str">
        <x:f>IF(A16="","",IF(J16="Completada","Completa",IF(OR(H16="",I16=""),"Falta",IF(I16&lt;'CONFIGURACIÓN'!$D$12,"Vencida",IF(I16&lt;='CONFIGURACIÓN'!$D$12+'CONFIGURACIÓN'!$D$13,"Próxima","Al día")))))</x:f>
      </x:c>
      <x:c r="L16" s="65" t="str">
        <x:f>IF(A16="","",IF(OR(B16="",COUNTIF('OBJETIVOS'!$A$11:$A$100,B16)=0,C16="",D16="",E16="",G16="",H16="",I16="",J16=""),"ERROR","CORRECTO"))</x:f>
      </x:c>
      <x:c r="M16" s="4"/>
      <x:c r="N16" s="4"/>
      <x:c r="O16" s="4"/>
      <x:c r="P16" s="4"/>
      <x:c r="Q16" s="4"/>
      <x:c r="R16" s="4"/>
      <x:c r="S16" s="4"/>
      <x:c r="T16" s="4"/>
      <x:c r="U16" s="4"/>
      <x:c r="V16" s="4"/>
    </x:row>
    <x:row r="17">
      <x:c r="A17" s="93"/>
      <x:c r="B17" s="29"/>
      <x:c r="C17" s="29"/>
      <x:c r="D17" s="29"/>
      <x:c r="E17" s="29"/>
      <x:c r="F17" s="29"/>
      <x:c r="G17" s="29"/>
      <x:c r="H17" s="29"/>
      <x:c r="I17" s="31"/>
      <x:c r="J17" s="29"/>
      <x:c r="K17" s="65" t="str">
        <x:f>IF(A17="","",IF(J17="Completada","Completa",IF(OR(H17="",I17=""),"Falta",IF(I17&lt;'CONFIGURACIÓN'!$D$12,"Vencida",IF(I17&lt;='CONFIGURACIÓN'!$D$12+'CONFIGURACIÓN'!$D$13,"Próxima","Al día")))))</x:f>
      </x:c>
      <x:c r="L17" s="65" t="str">
        <x:f>IF(A17="","",IF(OR(B17="",COUNTIF('OBJETIVOS'!$A$11:$A$100,B17)=0,C17="",D17="",E17="",G17="",H17="",I17="",J17=""),"ERROR","CORRECTO"))</x:f>
      </x:c>
      <x:c r="M17" s="4"/>
      <x:c r="N17" s="4"/>
      <x:c r="O17" s="4"/>
      <x:c r="P17" s="4"/>
      <x:c r="Q17" s="4"/>
      <x:c r="R17" s="4"/>
      <x:c r="S17" s="4"/>
      <x:c r="T17" s="4"/>
      <x:c r="U17" s="4"/>
      <x:c r="V17" s="4"/>
    </x:row>
    <x:row r="18">
      <x:c r="A18" s="93"/>
      <x:c r="B18" s="29"/>
      <x:c r="C18" s="29"/>
      <x:c r="D18" s="29"/>
      <x:c r="E18" s="29"/>
      <x:c r="F18" s="29"/>
      <x:c r="G18" s="29"/>
      <x:c r="H18" s="29"/>
      <x:c r="I18" s="31"/>
      <x:c r="J18" s="29"/>
      <x:c r="K18" s="65" t="str">
        <x:f>IF(A18="","",IF(J18="Completada","Completa",IF(OR(H18="",I18=""),"Falta",IF(I18&lt;'CONFIGURACIÓN'!$D$12,"Vencida",IF(I18&lt;='CONFIGURACIÓN'!$D$12+'CONFIGURACIÓN'!$D$13,"Próxima","Al día")))))</x:f>
      </x:c>
      <x:c r="L18" s="65" t="str">
        <x:f>IF(A18="","",IF(OR(B18="",COUNTIF('OBJETIVOS'!$A$11:$A$100,B18)=0,C18="",D18="",E18="",G18="",H18="",I18="",J18=""),"ERROR","CORRECTO"))</x:f>
      </x:c>
      <x:c r="M18" s="4"/>
      <x:c r="N18" s="4"/>
      <x:c r="O18" s="4"/>
      <x:c r="P18" s="4"/>
      <x:c r="Q18" s="4"/>
      <x:c r="R18" s="4"/>
      <x:c r="S18" s="4"/>
      <x:c r="T18" s="4"/>
      <x:c r="U18" s="4"/>
      <x:c r="V18" s="4"/>
    </x:row>
    <x:row r="19">
      <x:c r="A19" s="93"/>
      <x:c r="B19" s="29"/>
      <x:c r="C19" s="29"/>
      <x:c r="D19" s="29"/>
      <x:c r="E19" s="29"/>
      <x:c r="F19" s="29"/>
      <x:c r="G19" s="29"/>
      <x:c r="H19" s="29"/>
      <x:c r="I19" s="31"/>
      <x:c r="J19" s="29"/>
      <x:c r="K19" s="65" t="str">
        <x:f>IF(A19="","",IF(J19="Completada","Completa",IF(OR(H19="",I19=""),"Falta",IF(I19&lt;'CONFIGURACIÓN'!$D$12,"Vencida",IF(I19&lt;='CONFIGURACIÓN'!$D$12+'CONFIGURACIÓN'!$D$13,"Próxima","Al día")))))</x:f>
      </x:c>
      <x:c r="L19" s="65" t="str">
        <x:f>IF(A19="","",IF(OR(B19="",COUNTIF('OBJETIVOS'!$A$11:$A$100,B19)=0,C19="",D19="",E19="",G19="",H19="",I19="",J19=""),"ERROR","CORRECTO"))</x:f>
      </x:c>
      <x:c r="M19" s="4"/>
      <x:c r="N19" s="4"/>
      <x:c r="O19" s="4"/>
      <x:c r="P19" s="4"/>
      <x:c r="Q19" s="4"/>
      <x:c r="R19" s="4"/>
      <x:c r="S19" s="4"/>
      <x:c r="T19" s="4"/>
      <x:c r="U19" s="4"/>
      <x:c r="V19" s="4"/>
    </x:row>
    <x:row r="20">
      <x:c r="A20" s="93"/>
      <x:c r="B20" s="29"/>
      <x:c r="C20" s="29"/>
      <x:c r="D20" s="29"/>
      <x:c r="E20" s="29"/>
      <x:c r="F20" s="29"/>
      <x:c r="G20" s="29"/>
      <x:c r="H20" s="29"/>
      <x:c r="I20" s="31"/>
      <x:c r="J20" s="29"/>
      <x:c r="K20" s="65" t="str">
        <x:f>IF(A20="","",IF(J20="Completada","Completa",IF(OR(H20="",I20=""),"Falta",IF(I20&lt;'CONFIGURACIÓN'!$D$12,"Vencida",IF(I20&lt;='CONFIGURACIÓN'!$D$12+'CONFIGURACIÓN'!$D$13,"Próxima","Al día")))))</x:f>
      </x:c>
      <x:c r="L20" s="65" t="str">
        <x:f>IF(A20="","",IF(OR(B20="",COUNTIF('OBJETIVOS'!$A$11:$A$100,B20)=0,C20="",D20="",E20="",G20="",H20="",I20="",J20=""),"ERROR","CORRECTO"))</x:f>
      </x:c>
      <x:c r="M20" s="4"/>
      <x:c r="N20" s="4"/>
      <x:c r="O20" s="4"/>
      <x:c r="P20" s="4"/>
      <x:c r="Q20" s="4"/>
      <x:c r="R20" s="4"/>
      <x:c r="S20" s="4"/>
      <x:c r="T20" s="4"/>
      <x:c r="U20" s="4"/>
      <x:c r="V20" s="4"/>
    </x:row>
    <x:row r="21">
      <x:c r="A21" s="93"/>
      <x:c r="B21" s="29"/>
      <x:c r="C21" s="29"/>
      <x:c r="D21" s="29"/>
      <x:c r="E21" s="29"/>
      <x:c r="F21" s="29"/>
      <x:c r="G21" s="29"/>
      <x:c r="H21" s="29"/>
      <x:c r="I21" s="31"/>
      <x:c r="J21" s="29"/>
      <x:c r="K21" s="65" t="str">
        <x:f>IF(A21="","",IF(J21="Completada","Completa",IF(OR(H21="",I21=""),"Falta",IF(I21&lt;'CONFIGURACIÓN'!$D$12,"Vencida",IF(I21&lt;='CONFIGURACIÓN'!$D$12+'CONFIGURACIÓN'!$D$13,"Próxima","Al día")))))</x:f>
      </x:c>
      <x:c r="L21" s="65" t="str">
        <x:f>IF(A21="","",IF(OR(B21="",COUNTIF('OBJETIVOS'!$A$11:$A$100,B21)=0,C21="",D21="",E21="",G21="",H21="",I21="",J21=""),"ERROR","CORRECTO"))</x:f>
      </x:c>
      <x:c r="M21" s="4"/>
      <x:c r="N21" s="4"/>
      <x:c r="O21" s="4"/>
      <x:c r="P21" s="4"/>
      <x:c r="Q21" s="4"/>
      <x:c r="R21" s="4"/>
      <x:c r="S21" s="4"/>
      <x:c r="T21" s="4"/>
      <x:c r="U21" s="4"/>
      <x:c r="V21" s="4"/>
    </x:row>
    <x:row r="22">
      <x:c r="A22" s="93"/>
      <x:c r="B22" s="29"/>
      <x:c r="C22" s="29"/>
      <x:c r="D22" s="29"/>
      <x:c r="E22" s="29"/>
      <x:c r="F22" s="29"/>
      <x:c r="G22" s="29"/>
      <x:c r="H22" s="29"/>
      <x:c r="I22" s="31"/>
      <x:c r="J22" s="29"/>
      <x:c r="K22" s="65" t="str">
        <x:f>IF(A22="","",IF(J22="Completada","Completa",IF(OR(H22="",I22=""),"Falta",IF(I22&lt;'CONFIGURACIÓN'!$D$12,"Vencida",IF(I22&lt;='CONFIGURACIÓN'!$D$12+'CONFIGURACIÓN'!$D$13,"Próxima","Al día")))))</x:f>
      </x:c>
      <x:c r="L22" s="65" t="str">
        <x:f>IF(A22="","",IF(OR(B22="",COUNTIF('OBJETIVOS'!$A$11:$A$100,B22)=0,C22="",D22="",E22="",G22="",H22="",I22="",J22=""),"ERROR","CORRECTO"))</x:f>
      </x:c>
      <x:c r="M22" s="4"/>
      <x:c r="N22" s="4"/>
      <x:c r="O22" s="4"/>
      <x:c r="P22" s="4"/>
      <x:c r="Q22" s="4"/>
      <x:c r="R22" s="4"/>
      <x:c r="S22" s="4"/>
      <x:c r="T22" s="4"/>
      <x:c r="U22" s="4"/>
      <x:c r="V22" s="4"/>
    </x:row>
    <x:row r="23">
      <x:c r="A23" s="93"/>
      <x:c r="B23" s="29"/>
      <x:c r="C23" s="29"/>
      <x:c r="D23" s="29"/>
      <x:c r="E23" s="29"/>
      <x:c r="F23" s="29"/>
      <x:c r="G23" s="29"/>
      <x:c r="H23" s="29"/>
      <x:c r="I23" s="31"/>
      <x:c r="J23" s="29"/>
      <x:c r="K23" s="65" t="str">
        <x:f>IF(A23="","",IF(J23="Completada","Completa",IF(OR(H23="",I23=""),"Falta",IF(I23&lt;'CONFIGURACIÓN'!$D$12,"Vencida",IF(I23&lt;='CONFIGURACIÓN'!$D$12+'CONFIGURACIÓN'!$D$13,"Próxima","Al día")))))</x:f>
      </x:c>
      <x:c r="L23" s="65" t="str">
        <x:f>IF(A23="","",IF(OR(B23="",COUNTIF('OBJETIVOS'!$A$11:$A$100,B23)=0,C23="",D23="",E23="",G23="",H23="",I23="",J23=""),"ERROR","CORRECTO"))</x:f>
      </x:c>
      <x:c r="M23" s="4"/>
      <x:c r="N23" s="4"/>
      <x:c r="O23" s="4"/>
      <x:c r="P23" s="4"/>
      <x:c r="Q23" s="4"/>
      <x:c r="R23" s="4"/>
      <x:c r="S23" s="4"/>
      <x:c r="T23" s="4"/>
      <x:c r="U23" s="4"/>
      <x:c r="V23" s="4"/>
    </x:row>
    <x:row r="24">
      <x:c r="A24" s="93"/>
      <x:c r="B24" s="29"/>
      <x:c r="C24" s="29"/>
      <x:c r="D24" s="29"/>
      <x:c r="E24" s="29"/>
      <x:c r="F24" s="29"/>
      <x:c r="G24" s="29"/>
      <x:c r="H24" s="29"/>
      <x:c r="I24" s="31"/>
      <x:c r="J24" s="29"/>
      <x:c r="K24" s="65" t="str">
        <x:f>IF(A24="","",IF(J24="Completada","Completa",IF(OR(H24="",I24=""),"Falta",IF(I24&lt;'CONFIGURACIÓN'!$D$12,"Vencida",IF(I24&lt;='CONFIGURACIÓN'!$D$12+'CONFIGURACIÓN'!$D$13,"Próxima","Al día")))))</x:f>
      </x:c>
      <x:c r="L24" s="65" t="str">
        <x:f>IF(A24="","",IF(OR(B24="",COUNTIF('OBJETIVOS'!$A$11:$A$100,B24)=0,C24="",D24="",E24="",G24="",H24="",I24="",J24=""),"ERROR","CORRECTO"))</x:f>
      </x:c>
      <x:c r="M24" s="4"/>
      <x:c r="N24" s="4"/>
      <x:c r="O24" s="4"/>
      <x:c r="P24" s="4"/>
      <x:c r="Q24" s="4"/>
      <x:c r="R24" s="4"/>
      <x:c r="S24" s="4"/>
      <x:c r="T24" s="4"/>
      <x:c r="U24" s="4"/>
      <x:c r="V24" s="4"/>
    </x:row>
    <x:row r="25">
      <x:c r="A25" s="93"/>
      <x:c r="B25" s="29"/>
      <x:c r="C25" s="29"/>
      <x:c r="D25" s="29"/>
      <x:c r="E25" s="29"/>
      <x:c r="F25" s="29"/>
      <x:c r="G25" s="29"/>
      <x:c r="H25" s="29"/>
      <x:c r="I25" s="31"/>
      <x:c r="J25" s="29"/>
      <x:c r="K25" s="65" t="str">
        <x:f>IF(A25="","",IF(J25="Completada","Completa",IF(OR(H25="",I25=""),"Falta",IF(I25&lt;'CONFIGURACIÓN'!$D$12,"Vencida",IF(I25&lt;='CONFIGURACIÓN'!$D$12+'CONFIGURACIÓN'!$D$13,"Próxima","Al día")))))</x:f>
      </x:c>
      <x:c r="L25" s="65" t="str">
        <x:f>IF(A25="","",IF(OR(B25="",COUNTIF('OBJETIVOS'!$A$11:$A$100,B25)=0,C25="",D25="",E25="",G25="",H25="",I25="",J25=""),"ERROR","CORRECTO"))</x:f>
      </x:c>
      <x:c r="M25" s="4"/>
      <x:c r="N25" s="4"/>
      <x:c r="O25" s="4"/>
      <x:c r="P25" s="4"/>
      <x:c r="Q25" s="4"/>
      <x:c r="R25" s="4"/>
      <x:c r="S25" s="4"/>
      <x:c r="T25" s="4"/>
      <x:c r="U25" s="4"/>
      <x:c r="V25" s="4"/>
    </x:row>
    <x:row r="26">
      <x:c r="A26" s="93"/>
      <x:c r="B26" s="29"/>
      <x:c r="C26" s="29"/>
      <x:c r="D26" s="29"/>
      <x:c r="E26" s="29"/>
      <x:c r="F26" s="29"/>
      <x:c r="G26" s="29"/>
      <x:c r="H26" s="29"/>
      <x:c r="I26" s="31"/>
      <x:c r="J26" s="29"/>
      <x:c r="K26" s="65" t="str">
        <x:f>IF(A26="","",IF(J26="Completada","Completa",IF(OR(H26="",I26=""),"Falta",IF(I26&lt;'CONFIGURACIÓN'!$D$12,"Vencida",IF(I26&lt;='CONFIGURACIÓN'!$D$12+'CONFIGURACIÓN'!$D$13,"Próxima","Al día")))))</x:f>
      </x:c>
      <x:c r="L26" s="65" t="str">
        <x:f>IF(A26="","",IF(OR(B26="",COUNTIF('OBJETIVOS'!$A$11:$A$100,B26)=0,C26="",D26="",E26="",G26="",H26="",I26="",J26=""),"ERROR","CORRECTO"))</x:f>
      </x:c>
      <x:c r="M26" s="4"/>
      <x:c r="N26" s="4"/>
      <x:c r="O26" s="4"/>
      <x:c r="P26" s="4"/>
      <x:c r="Q26" s="4"/>
      <x:c r="R26" s="4"/>
      <x:c r="S26" s="4"/>
      <x:c r="T26" s="4"/>
      <x:c r="U26" s="4"/>
      <x:c r="V26" s="4"/>
    </x:row>
    <x:row r="27">
      <x:c r="A27" s="93"/>
      <x:c r="B27" s="29"/>
      <x:c r="C27" s="29"/>
      <x:c r="D27" s="29"/>
      <x:c r="E27" s="29"/>
      <x:c r="F27" s="29"/>
      <x:c r="G27" s="29"/>
      <x:c r="H27" s="29"/>
      <x:c r="I27" s="31"/>
      <x:c r="J27" s="29"/>
      <x:c r="K27" s="65" t="str">
        <x:f>IF(A27="","",IF(J27="Completada","Completa",IF(OR(H27="",I27=""),"Falta",IF(I27&lt;'CONFIGURACIÓN'!$D$12,"Vencida",IF(I27&lt;='CONFIGURACIÓN'!$D$12+'CONFIGURACIÓN'!$D$13,"Próxima","Al día")))))</x:f>
      </x:c>
      <x:c r="L27" s="65" t="str">
        <x:f>IF(A27="","",IF(OR(B27="",COUNTIF('OBJETIVOS'!$A$11:$A$100,B27)=0,C27="",D27="",E27="",G27="",H27="",I27="",J27=""),"ERROR","CORRECTO"))</x:f>
      </x:c>
      <x:c r="M27" s="4"/>
      <x:c r="N27" s="4"/>
      <x:c r="O27" s="4"/>
      <x:c r="P27" s="4"/>
      <x:c r="Q27" s="4"/>
      <x:c r="R27" s="4"/>
      <x:c r="S27" s="4"/>
      <x:c r="T27" s="4"/>
      <x:c r="U27" s="4"/>
      <x:c r="V27" s="4"/>
    </x:row>
    <x:row r="28">
      <x:c r="A28" s="93"/>
      <x:c r="B28" s="29"/>
      <x:c r="C28" s="29"/>
      <x:c r="D28" s="29"/>
      <x:c r="E28" s="29"/>
      <x:c r="F28" s="29"/>
      <x:c r="G28" s="29"/>
      <x:c r="H28" s="29"/>
      <x:c r="I28" s="31"/>
      <x:c r="J28" s="29"/>
      <x:c r="K28" s="65" t="str">
        <x:f>IF(A28="","",IF(J28="Completada","Completa",IF(OR(H28="",I28=""),"Falta",IF(I28&lt;'CONFIGURACIÓN'!$D$12,"Vencida",IF(I28&lt;='CONFIGURACIÓN'!$D$12+'CONFIGURACIÓN'!$D$13,"Próxima","Al día")))))</x:f>
      </x:c>
      <x:c r="L28" s="65" t="str">
        <x:f>IF(A28="","",IF(OR(B28="",COUNTIF('OBJETIVOS'!$A$11:$A$100,B28)=0,C28="",D28="",E28="",G28="",H28="",I28="",J28=""),"ERROR","CORRECTO"))</x:f>
      </x:c>
      <x:c r="M28" s="4"/>
      <x:c r="N28" s="4"/>
      <x:c r="O28" s="4"/>
      <x:c r="P28" s="4"/>
      <x:c r="Q28" s="4"/>
      <x:c r="R28" s="4"/>
      <x:c r="S28" s="4"/>
      <x:c r="T28" s="4"/>
      <x:c r="U28" s="4"/>
      <x:c r="V28" s="4"/>
    </x:row>
    <x:row r="29">
      <x:c r="A29" s="93"/>
      <x:c r="B29" s="29"/>
      <x:c r="C29" s="29"/>
      <x:c r="D29" s="29"/>
      <x:c r="E29" s="29"/>
      <x:c r="F29" s="29"/>
      <x:c r="G29" s="29"/>
      <x:c r="H29" s="29"/>
      <x:c r="I29" s="31"/>
      <x:c r="J29" s="29"/>
      <x:c r="K29" s="65" t="str">
        <x:f>IF(A29="","",IF(J29="Completada","Completa",IF(OR(H29="",I29=""),"Falta",IF(I29&lt;'CONFIGURACIÓN'!$D$12,"Vencida",IF(I29&lt;='CONFIGURACIÓN'!$D$12+'CONFIGURACIÓN'!$D$13,"Próxima","Al día")))))</x:f>
      </x:c>
      <x:c r="L29" s="65" t="str">
        <x:f>IF(A29="","",IF(OR(B29="",COUNTIF('OBJETIVOS'!$A$11:$A$100,B29)=0,C29="",D29="",E29="",G29="",H29="",I29="",J29=""),"ERROR","CORRECTO"))</x:f>
      </x:c>
      <x:c r="M29" s="4"/>
      <x:c r="N29" s="4"/>
      <x:c r="O29" s="4"/>
      <x:c r="P29" s="4"/>
      <x:c r="Q29" s="4"/>
      <x:c r="R29" s="4"/>
      <x:c r="S29" s="4"/>
      <x:c r="T29" s="4"/>
      <x:c r="U29" s="4"/>
      <x:c r="V29" s="4"/>
    </x:row>
    <x:row r="30">
      <x:c r="A30" s="93"/>
      <x:c r="B30" s="29"/>
      <x:c r="C30" s="29"/>
      <x:c r="D30" s="29"/>
      <x:c r="E30" s="29"/>
      <x:c r="F30" s="29"/>
      <x:c r="G30" s="29"/>
      <x:c r="H30" s="29"/>
      <x:c r="I30" s="31"/>
      <x:c r="J30" s="29"/>
      <x:c r="K30" s="65" t="str">
        <x:f>IF(A30="","",IF(J30="Completada","Completa",IF(OR(H30="",I30=""),"Falta",IF(I30&lt;'CONFIGURACIÓN'!$D$12,"Vencida",IF(I30&lt;='CONFIGURACIÓN'!$D$12+'CONFIGURACIÓN'!$D$13,"Próxima","Al día")))))</x:f>
      </x:c>
      <x:c r="L30" s="65" t="str">
        <x:f>IF(A30="","",IF(OR(B30="",COUNTIF('OBJETIVOS'!$A$11:$A$100,B30)=0,C30="",D30="",E30="",G30="",H30="",I30="",J30=""),"ERROR","CORRECTO"))</x:f>
      </x:c>
      <x:c r="M30" s="4"/>
      <x:c r="N30" s="4"/>
      <x:c r="O30" s="4"/>
      <x:c r="P30" s="4"/>
      <x:c r="Q30" s="4"/>
      <x:c r="R30" s="4"/>
      <x:c r="S30" s="4"/>
      <x:c r="T30" s="4"/>
      <x:c r="U30" s="4"/>
      <x:c r="V30" s="4"/>
    </x:row>
    <x:row r="31">
      <x:c r="A31" s="93"/>
      <x:c r="B31" s="29"/>
      <x:c r="C31" s="29"/>
      <x:c r="D31" s="29"/>
      <x:c r="E31" s="29"/>
      <x:c r="F31" s="29"/>
      <x:c r="G31" s="29"/>
      <x:c r="H31" s="29"/>
      <x:c r="I31" s="31"/>
      <x:c r="J31" s="29"/>
      <x:c r="K31" s="65" t="str">
        <x:f>IF(A31="","",IF(J31="Completada","Completa",IF(OR(H31="",I31=""),"Falta",IF(I31&lt;'CONFIGURACIÓN'!$D$12,"Vencida",IF(I31&lt;='CONFIGURACIÓN'!$D$12+'CONFIGURACIÓN'!$D$13,"Próxima","Al día")))))</x:f>
      </x:c>
      <x:c r="L31" s="65" t="str">
        <x:f>IF(A31="","",IF(OR(B31="",COUNTIF('OBJETIVOS'!$A$11:$A$100,B31)=0,C31="",D31="",E31="",G31="",H31="",I31="",J31=""),"ERROR","CORRECTO"))</x:f>
      </x:c>
      <x:c r="M31" s="4"/>
      <x:c r="N31" s="4"/>
      <x:c r="O31" s="4"/>
      <x:c r="P31" s="4"/>
      <x:c r="Q31" s="4"/>
      <x:c r="R31" s="4"/>
      <x:c r="S31" s="4"/>
      <x:c r="T31" s="4"/>
      <x:c r="U31" s="4"/>
      <x:c r="V31" s="4"/>
    </x:row>
    <x:row r="32">
      <x:c r="A32" s="93"/>
      <x:c r="B32" s="29"/>
      <x:c r="C32" s="29"/>
      <x:c r="D32" s="29"/>
      <x:c r="E32" s="29"/>
      <x:c r="F32" s="29"/>
      <x:c r="G32" s="29"/>
      <x:c r="H32" s="29"/>
      <x:c r="I32" s="31"/>
      <x:c r="J32" s="29"/>
      <x:c r="K32" s="65" t="str">
        <x:f>IF(A32="","",IF(J32="Completada","Completa",IF(OR(H32="",I32=""),"Falta",IF(I32&lt;'CONFIGURACIÓN'!$D$12,"Vencida",IF(I32&lt;='CONFIGURACIÓN'!$D$12+'CONFIGURACIÓN'!$D$13,"Próxima","Al día")))))</x:f>
      </x:c>
      <x:c r="L32" s="65" t="str">
        <x:f>IF(A32="","",IF(OR(B32="",COUNTIF('OBJETIVOS'!$A$11:$A$100,B32)=0,C32="",D32="",E32="",G32="",H32="",I32="",J32=""),"ERROR","CORRECTO"))</x:f>
      </x:c>
      <x:c r="M32" s="4"/>
      <x:c r="N32" s="4"/>
      <x:c r="O32" s="4"/>
      <x:c r="P32" s="4"/>
      <x:c r="Q32" s="4"/>
      <x:c r="R32" s="4"/>
      <x:c r="S32" s="4"/>
      <x:c r="T32" s="4"/>
      <x:c r="U32" s="4"/>
      <x:c r="V32" s="4"/>
    </x:row>
    <x:row r="33">
      <x:c r="A33" s="93"/>
      <x:c r="B33" s="29"/>
      <x:c r="C33" s="29"/>
      <x:c r="D33" s="29"/>
      <x:c r="E33" s="29"/>
      <x:c r="F33" s="29"/>
      <x:c r="G33" s="29"/>
      <x:c r="H33" s="29"/>
      <x:c r="I33" s="31"/>
      <x:c r="J33" s="29"/>
      <x:c r="K33" s="65" t="str">
        <x:f>IF(A33="","",IF(J33="Completada","Completa",IF(OR(H33="",I33=""),"Falta",IF(I33&lt;'CONFIGURACIÓN'!$D$12,"Vencida",IF(I33&lt;='CONFIGURACIÓN'!$D$12+'CONFIGURACIÓN'!$D$13,"Próxima","Al día")))))</x:f>
      </x:c>
      <x:c r="L33" s="65" t="str">
        <x:f>IF(A33="","",IF(OR(B33="",COUNTIF('OBJETIVOS'!$A$11:$A$100,B33)=0,C33="",D33="",E33="",G33="",H33="",I33="",J33=""),"ERROR","CORRECTO"))</x:f>
      </x:c>
      <x:c r="M33" s="4"/>
      <x:c r="N33" s="4"/>
      <x:c r="O33" s="4"/>
      <x:c r="P33" s="4"/>
      <x:c r="Q33" s="4"/>
      <x:c r="R33" s="4"/>
      <x:c r="S33" s="4"/>
      <x:c r="T33" s="4"/>
      <x:c r="U33" s="4"/>
      <x:c r="V33" s="4"/>
    </x:row>
    <x:row r="34">
      <x:c r="A34" s="93"/>
      <x:c r="B34" s="29"/>
      <x:c r="C34" s="29"/>
      <x:c r="D34" s="29"/>
      <x:c r="E34" s="29"/>
      <x:c r="F34" s="29"/>
      <x:c r="G34" s="29"/>
      <x:c r="H34" s="29"/>
      <x:c r="I34" s="31"/>
      <x:c r="J34" s="29"/>
      <x:c r="K34" s="65" t="str">
        <x:f>IF(A34="","",IF(J34="Completada","Completa",IF(OR(H34="",I34=""),"Falta",IF(I34&lt;'CONFIGURACIÓN'!$D$12,"Vencida",IF(I34&lt;='CONFIGURACIÓN'!$D$12+'CONFIGURACIÓN'!$D$13,"Próxima","Al día")))))</x:f>
      </x:c>
      <x:c r="L34" s="65" t="str">
        <x:f>IF(A34="","",IF(OR(B34="",COUNTIF('OBJETIVOS'!$A$11:$A$100,B34)=0,C34="",D34="",E34="",G34="",H34="",I34="",J34=""),"ERROR","CORRECTO"))</x:f>
      </x:c>
      <x:c r="M34" s="4"/>
      <x:c r="N34" s="4"/>
      <x:c r="O34" s="4"/>
      <x:c r="P34" s="4"/>
      <x:c r="Q34" s="4"/>
      <x:c r="R34" s="4"/>
      <x:c r="S34" s="4"/>
      <x:c r="T34" s="4"/>
      <x:c r="U34" s="4"/>
      <x:c r="V34" s="4"/>
    </x:row>
    <x:row r="35">
      <x:c r="A35" s="93"/>
      <x:c r="B35" s="29"/>
      <x:c r="C35" s="29"/>
      <x:c r="D35" s="29"/>
      <x:c r="E35" s="29"/>
      <x:c r="F35" s="29"/>
      <x:c r="G35" s="29"/>
      <x:c r="H35" s="29"/>
      <x:c r="I35" s="31"/>
      <x:c r="J35" s="29"/>
      <x:c r="K35" s="65" t="str">
        <x:f>IF(A35="","",IF(J35="Completada","Completa",IF(OR(H35="",I35=""),"Falta",IF(I35&lt;'CONFIGURACIÓN'!$D$12,"Vencida",IF(I35&lt;='CONFIGURACIÓN'!$D$12+'CONFIGURACIÓN'!$D$13,"Próxima","Al día")))))</x:f>
      </x:c>
      <x:c r="L35" s="65" t="str">
        <x:f>IF(A35="","",IF(OR(B35="",COUNTIF('OBJETIVOS'!$A$11:$A$100,B35)=0,C35="",D35="",E35="",G35="",H35="",I35="",J35=""),"ERROR","CORRECTO"))</x:f>
      </x:c>
      <x:c r="M35" s="4"/>
      <x:c r="N35" s="4"/>
      <x:c r="O35" s="4"/>
      <x:c r="P35" s="4"/>
      <x:c r="Q35" s="4"/>
      <x:c r="R35" s="4"/>
      <x:c r="S35" s="4"/>
      <x:c r="T35" s="4"/>
      <x:c r="U35" s="4"/>
      <x:c r="V35" s="4"/>
    </x:row>
    <x:row r="36">
      <x:c r="A36" s="93"/>
      <x:c r="B36" s="29"/>
      <x:c r="C36" s="29"/>
      <x:c r="D36" s="29"/>
      <x:c r="E36" s="29"/>
      <x:c r="F36" s="29"/>
      <x:c r="G36" s="29"/>
      <x:c r="H36" s="29"/>
      <x:c r="I36" s="31"/>
      <x:c r="J36" s="29"/>
      <x:c r="K36" s="65" t="str">
        <x:f>IF(A36="","",IF(J36="Completada","Completa",IF(OR(H36="",I36=""),"Falta",IF(I36&lt;'CONFIGURACIÓN'!$D$12,"Vencida",IF(I36&lt;='CONFIGURACIÓN'!$D$12+'CONFIGURACIÓN'!$D$13,"Próxima","Al día")))))</x:f>
      </x:c>
      <x:c r="L36" s="65" t="str">
        <x:f>IF(A36="","",IF(OR(B36="",COUNTIF('OBJETIVOS'!$A$11:$A$100,B36)=0,C36="",D36="",E36="",G36="",H36="",I36="",J36=""),"ERROR","CORRECTO"))</x:f>
      </x:c>
      <x:c r="M36" s="4"/>
      <x:c r="N36" s="4"/>
      <x:c r="O36" s="4"/>
      <x:c r="P36" s="4"/>
      <x:c r="Q36" s="4"/>
      <x:c r="R36" s="4"/>
      <x:c r="S36" s="4"/>
      <x:c r="T36" s="4"/>
      <x:c r="U36" s="4"/>
      <x:c r="V36" s="4"/>
    </x:row>
    <x:row r="37">
      <x:c r="A37" s="93"/>
      <x:c r="B37" s="29"/>
      <x:c r="C37" s="29"/>
      <x:c r="D37" s="29"/>
      <x:c r="E37" s="29"/>
      <x:c r="F37" s="29"/>
      <x:c r="G37" s="29"/>
      <x:c r="H37" s="29"/>
      <x:c r="I37" s="31"/>
      <x:c r="J37" s="29"/>
      <x:c r="K37" s="65" t="str">
        <x:f>IF(A37="","",IF(J37="Completada","Completa",IF(OR(H37="",I37=""),"Falta",IF(I37&lt;'CONFIGURACIÓN'!$D$12,"Vencida",IF(I37&lt;='CONFIGURACIÓN'!$D$12+'CONFIGURACIÓN'!$D$13,"Próxima","Al día")))))</x:f>
      </x:c>
      <x:c r="L37" s="65" t="str">
        <x:f>IF(A37="","",IF(OR(B37="",COUNTIF('OBJETIVOS'!$A$11:$A$100,B37)=0,C37="",D37="",E37="",G37="",H37="",I37="",J37=""),"ERROR","CORRECTO"))</x:f>
      </x:c>
      <x:c r="M37" s="4"/>
      <x:c r="N37" s="4"/>
      <x:c r="O37" s="4"/>
      <x:c r="P37" s="4"/>
      <x:c r="Q37" s="4"/>
      <x:c r="R37" s="4"/>
      <x:c r="S37" s="4"/>
      <x:c r="T37" s="4"/>
      <x:c r="U37" s="4"/>
      <x:c r="V37" s="4"/>
    </x:row>
    <x:row r="38">
      <x:c r="A38" s="93"/>
      <x:c r="B38" s="29"/>
      <x:c r="C38" s="29"/>
      <x:c r="D38" s="29"/>
      <x:c r="E38" s="29"/>
      <x:c r="F38" s="29"/>
      <x:c r="G38" s="29"/>
      <x:c r="H38" s="29"/>
      <x:c r="I38" s="31"/>
      <x:c r="J38" s="29"/>
      <x:c r="K38" s="65" t="str">
        <x:f>IF(A38="","",IF(J38="Completada","Completa",IF(OR(H38="",I38=""),"Falta",IF(I38&lt;'CONFIGURACIÓN'!$D$12,"Vencida",IF(I38&lt;='CONFIGURACIÓN'!$D$12+'CONFIGURACIÓN'!$D$13,"Próxima","Al día")))))</x:f>
      </x:c>
      <x:c r="L38" s="65" t="str">
        <x:f>IF(A38="","",IF(OR(B38="",COUNTIF('OBJETIVOS'!$A$11:$A$100,B38)=0,C38="",D38="",E38="",G38="",H38="",I38="",J38=""),"ERROR","CORRECTO"))</x:f>
      </x:c>
      <x:c r="M38" s="4"/>
      <x:c r="N38" s="4"/>
      <x:c r="O38" s="4"/>
      <x:c r="P38" s="4"/>
      <x:c r="Q38" s="4"/>
      <x:c r="R38" s="4"/>
      <x:c r="S38" s="4"/>
      <x:c r="T38" s="4"/>
      <x:c r="U38" s="4"/>
      <x:c r="V38" s="4"/>
    </x:row>
    <x:row r="39">
      <x:c r="A39" s="93"/>
      <x:c r="B39" s="29"/>
      <x:c r="C39" s="29"/>
      <x:c r="D39" s="29"/>
      <x:c r="E39" s="29"/>
      <x:c r="F39" s="29"/>
      <x:c r="G39" s="29"/>
      <x:c r="H39" s="29"/>
      <x:c r="I39" s="31"/>
      <x:c r="J39" s="29"/>
      <x:c r="K39" s="65" t="str">
        <x:f>IF(A39="","",IF(J39="Completada","Completa",IF(OR(H39="",I39=""),"Falta",IF(I39&lt;'CONFIGURACIÓN'!$D$12,"Vencida",IF(I39&lt;='CONFIGURACIÓN'!$D$12+'CONFIGURACIÓN'!$D$13,"Próxima","Al día")))))</x:f>
      </x:c>
      <x:c r="L39" s="65" t="str">
        <x:f>IF(A39="","",IF(OR(B39="",COUNTIF('OBJETIVOS'!$A$11:$A$100,B39)=0,C39="",D39="",E39="",G39="",H39="",I39="",J39=""),"ERROR","CORRECTO"))</x:f>
      </x:c>
      <x:c r="M39" s="4"/>
      <x:c r="N39" s="4"/>
      <x:c r="O39" s="4"/>
      <x:c r="P39" s="4"/>
      <x:c r="Q39" s="4"/>
      <x:c r="R39" s="4"/>
      <x:c r="S39" s="4"/>
      <x:c r="T39" s="4"/>
      <x:c r="U39" s="4"/>
      <x:c r="V39" s="4"/>
    </x:row>
    <x:row r="40">
      <x:c r="A40" s="93"/>
      <x:c r="B40" s="29"/>
      <x:c r="C40" s="29"/>
      <x:c r="D40" s="29"/>
      <x:c r="E40" s="29"/>
      <x:c r="F40" s="29"/>
      <x:c r="G40" s="29"/>
      <x:c r="H40" s="29"/>
      <x:c r="I40" s="31"/>
      <x:c r="J40" s="29"/>
      <x:c r="K40" s="65" t="str">
        <x:f>IF(A40="","",IF(J40="Completada","Completa",IF(OR(H40="",I40=""),"Falta",IF(I40&lt;'CONFIGURACIÓN'!$D$12,"Vencida",IF(I40&lt;='CONFIGURACIÓN'!$D$12+'CONFIGURACIÓN'!$D$13,"Próxima","Al día")))))</x:f>
      </x:c>
      <x:c r="L40" s="65" t="str">
        <x:f>IF(A40="","",IF(OR(B40="",COUNTIF('OBJETIVOS'!$A$11:$A$100,B40)=0,C40="",D40="",E40="",G40="",H40="",I40="",J40=""),"ERROR","CORRECTO"))</x:f>
      </x:c>
      <x:c r="M40" s="4"/>
      <x:c r="N40" s="4"/>
      <x:c r="O40" s="4"/>
      <x:c r="P40" s="4"/>
      <x:c r="Q40" s="4"/>
      <x:c r="R40" s="4"/>
      <x:c r="S40" s="4"/>
      <x:c r="T40" s="4"/>
      <x:c r="U40" s="4"/>
      <x:c r="V40" s="4"/>
    </x:row>
    <x:row r="41">
      <x:c r="A41" s="93"/>
      <x:c r="B41" s="29"/>
      <x:c r="C41" s="29"/>
      <x:c r="D41" s="29"/>
      <x:c r="E41" s="29"/>
      <x:c r="F41" s="29"/>
      <x:c r="G41" s="29"/>
      <x:c r="H41" s="29"/>
      <x:c r="I41" s="31"/>
      <x:c r="J41" s="29"/>
      <x:c r="K41" s="65" t="str">
        <x:f>IF(A41="","",IF(J41="Completada","Completa",IF(OR(H41="",I41=""),"Falta",IF(I41&lt;'CONFIGURACIÓN'!$D$12,"Vencida",IF(I41&lt;='CONFIGURACIÓN'!$D$12+'CONFIGURACIÓN'!$D$13,"Próxima","Al día")))))</x:f>
      </x:c>
      <x:c r="L41" s="65" t="str">
        <x:f>IF(A41="","",IF(OR(B41="",COUNTIF('OBJETIVOS'!$A$11:$A$100,B41)=0,C41="",D41="",E41="",G41="",H41="",I41="",J41=""),"ERROR","CORRECTO"))</x:f>
      </x:c>
      <x:c r="M41" s="4"/>
      <x:c r="N41" s="4"/>
      <x:c r="O41" s="4"/>
      <x:c r="P41" s="4"/>
      <x:c r="Q41" s="4"/>
      <x:c r="R41" s="4"/>
      <x:c r="S41" s="4"/>
      <x:c r="T41" s="4"/>
      <x:c r="U41" s="4"/>
      <x:c r="V41" s="4"/>
    </x:row>
    <x:row r="42">
      <x:c r="A42" s="93"/>
      <x:c r="B42" s="29"/>
      <x:c r="C42" s="29"/>
      <x:c r="D42" s="29"/>
      <x:c r="E42" s="29"/>
      <x:c r="F42" s="29"/>
      <x:c r="G42" s="29"/>
      <x:c r="H42" s="29"/>
      <x:c r="I42" s="31"/>
      <x:c r="J42" s="29"/>
      <x:c r="K42" s="65" t="str">
        <x:f>IF(A42="","",IF(J42="Completada","Completa",IF(OR(H42="",I42=""),"Falta",IF(I42&lt;'CONFIGURACIÓN'!$D$12,"Vencida",IF(I42&lt;='CONFIGURACIÓN'!$D$12+'CONFIGURACIÓN'!$D$13,"Próxima","Al día")))))</x:f>
      </x:c>
      <x:c r="L42" s="65" t="str">
        <x:f>IF(A42="","",IF(OR(B42="",COUNTIF('OBJETIVOS'!$A$11:$A$100,B42)=0,C42="",D42="",E42="",G42="",H42="",I42="",J42=""),"ERROR","CORRECTO"))</x:f>
      </x:c>
      <x:c r="M42" s="4"/>
      <x:c r="N42" s="4"/>
      <x:c r="O42" s="4"/>
      <x:c r="P42" s="4"/>
      <x:c r="Q42" s="4"/>
      <x:c r="R42" s="4"/>
      <x:c r="S42" s="4"/>
      <x:c r="T42" s="4"/>
      <x:c r="U42" s="4"/>
      <x:c r="V42" s="4"/>
    </x:row>
    <x:row r="43">
      <x:c r="A43" s="93"/>
      <x:c r="B43" s="29"/>
      <x:c r="C43" s="29"/>
      <x:c r="D43" s="29"/>
      <x:c r="E43" s="29"/>
      <x:c r="F43" s="29"/>
      <x:c r="G43" s="29"/>
      <x:c r="H43" s="29"/>
      <x:c r="I43" s="31"/>
      <x:c r="J43" s="29"/>
      <x:c r="K43" s="65" t="str">
        <x:f>IF(A43="","",IF(J43="Completada","Completa",IF(OR(H43="",I43=""),"Falta",IF(I43&lt;'CONFIGURACIÓN'!$D$12,"Vencida",IF(I43&lt;='CONFIGURACIÓN'!$D$12+'CONFIGURACIÓN'!$D$13,"Próxima","Al día")))))</x:f>
      </x:c>
      <x:c r="L43" s="65" t="str">
        <x:f>IF(A43="","",IF(OR(B43="",COUNTIF('OBJETIVOS'!$A$11:$A$100,B43)=0,C43="",D43="",E43="",G43="",H43="",I43="",J43=""),"ERROR","CORRECTO"))</x:f>
      </x:c>
      <x:c r="M43" s="4"/>
      <x:c r="N43" s="4"/>
      <x:c r="O43" s="4"/>
      <x:c r="P43" s="4"/>
      <x:c r="Q43" s="4"/>
      <x:c r="R43" s="4"/>
      <x:c r="S43" s="4"/>
      <x:c r="T43" s="4"/>
      <x:c r="U43" s="4"/>
      <x:c r="V43" s="4"/>
    </x:row>
    <x:row r="44">
      <x:c r="A44" s="93"/>
      <x:c r="B44" s="29"/>
      <x:c r="C44" s="29"/>
      <x:c r="D44" s="29"/>
      <x:c r="E44" s="29"/>
      <x:c r="F44" s="29"/>
      <x:c r="G44" s="29"/>
      <x:c r="H44" s="29"/>
      <x:c r="I44" s="31"/>
      <x:c r="J44" s="29"/>
      <x:c r="K44" s="65" t="str">
        <x:f>IF(A44="","",IF(J44="Completada","Completa",IF(OR(H44="",I44=""),"Falta",IF(I44&lt;'CONFIGURACIÓN'!$D$12,"Vencida",IF(I44&lt;='CONFIGURACIÓN'!$D$12+'CONFIGURACIÓN'!$D$13,"Próxima","Al día")))))</x:f>
      </x:c>
      <x:c r="L44" s="65" t="str">
        <x:f>IF(A44="","",IF(OR(B44="",COUNTIF('OBJETIVOS'!$A$11:$A$100,B44)=0,C44="",D44="",E44="",G44="",H44="",I44="",J44=""),"ERROR","CORRECTO"))</x:f>
      </x:c>
      <x:c r="M44" s="4"/>
      <x:c r="N44" s="4"/>
      <x:c r="O44" s="4"/>
      <x:c r="P44" s="4"/>
      <x:c r="Q44" s="4"/>
      <x:c r="R44" s="4"/>
      <x:c r="S44" s="4"/>
      <x:c r="T44" s="4"/>
      <x:c r="U44" s="4"/>
      <x:c r="V44" s="4"/>
    </x:row>
    <x:row r="45">
      <x:c r="A45" s="93"/>
      <x:c r="B45" s="29"/>
      <x:c r="C45" s="29"/>
      <x:c r="D45" s="29"/>
      <x:c r="E45" s="29"/>
      <x:c r="F45" s="29"/>
      <x:c r="G45" s="29"/>
      <x:c r="H45" s="29"/>
      <x:c r="I45" s="31"/>
      <x:c r="J45" s="29"/>
      <x:c r="K45" s="65" t="str">
        <x:f>IF(A45="","",IF(J45="Completada","Completa",IF(OR(H45="",I45=""),"Falta",IF(I45&lt;'CONFIGURACIÓN'!$D$12,"Vencida",IF(I45&lt;='CONFIGURACIÓN'!$D$12+'CONFIGURACIÓN'!$D$13,"Próxima","Al día")))))</x:f>
      </x:c>
      <x:c r="L45" s="65" t="str">
        <x:f>IF(A45="","",IF(OR(B45="",COUNTIF('OBJETIVOS'!$A$11:$A$100,B45)=0,C45="",D45="",E45="",G45="",H45="",I45="",J45=""),"ERROR","CORRECTO"))</x:f>
      </x:c>
      <x:c r="M45" s="4"/>
      <x:c r="N45" s="4"/>
      <x:c r="O45" s="4"/>
      <x:c r="P45" s="4"/>
      <x:c r="Q45" s="4"/>
      <x:c r="R45" s="4"/>
      <x:c r="S45" s="4"/>
      <x:c r="T45" s="4"/>
      <x:c r="U45" s="4"/>
      <x:c r="V45" s="4"/>
    </x:row>
    <x:row r="46">
      <x:c r="A46" s="93"/>
      <x:c r="B46" s="29"/>
      <x:c r="C46" s="29"/>
      <x:c r="D46" s="29"/>
      <x:c r="E46" s="29"/>
      <x:c r="F46" s="29"/>
      <x:c r="G46" s="29"/>
      <x:c r="H46" s="29"/>
      <x:c r="I46" s="31"/>
      <x:c r="J46" s="29"/>
      <x:c r="K46" s="65" t="str">
        <x:f>IF(A46="","",IF(J46="Completada","Completa",IF(OR(H46="",I46=""),"Falta",IF(I46&lt;'CONFIGURACIÓN'!$D$12,"Vencida",IF(I46&lt;='CONFIGURACIÓN'!$D$12+'CONFIGURACIÓN'!$D$13,"Próxima","Al día")))))</x:f>
      </x:c>
      <x:c r="L46" s="65" t="str">
        <x:f>IF(A46="","",IF(OR(B46="",COUNTIF('OBJETIVOS'!$A$11:$A$100,B46)=0,C46="",D46="",E46="",G46="",H46="",I46="",J46=""),"ERROR","CORRECTO"))</x:f>
      </x:c>
      <x:c r="M46" s="4"/>
      <x:c r="N46" s="4"/>
      <x:c r="O46" s="4"/>
      <x:c r="P46" s="4"/>
      <x:c r="Q46" s="4"/>
      <x:c r="R46" s="4"/>
      <x:c r="S46" s="4"/>
      <x:c r="T46" s="4"/>
      <x:c r="U46" s="4"/>
      <x:c r="V46" s="4"/>
    </x:row>
    <x:row r="47">
      <x:c r="A47" s="93"/>
      <x:c r="B47" s="29"/>
      <x:c r="C47" s="29"/>
      <x:c r="D47" s="29"/>
      <x:c r="E47" s="29"/>
      <x:c r="F47" s="29"/>
      <x:c r="G47" s="29"/>
      <x:c r="H47" s="29"/>
      <x:c r="I47" s="31"/>
      <x:c r="J47" s="29"/>
      <x:c r="K47" s="65" t="str">
        <x:f>IF(A47="","",IF(J47="Completada","Completa",IF(OR(H47="",I47=""),"Falta",IF(I47&lt;'CONFIGURACIÓN'!$D$12,"Vencida",IF(I47&lt;='CONFIGURACIÓN'!$D$12+'CONFIGURACIÓN'!$D$13,"Próxima","Al día")))))</x:f>
      </x:c>
      <x:c r="L47" s="65" t="str">
        <x:f>IF(A47="","",IF(OR(B47="",COUNTIF('OBJETIVOS'!$A$11:$A$100,B47)=0,C47="",D47="",E47="",G47="",H47="",I47="",J47=""),"ERROR","CORRECTO"))</x:f>
      </x:c>
      <x:c r="M47" s="4"/>
      <x:c r="N47" s="4"/>
      <x:c r="O47" s="4"/>
      <x:c r="P47" s="4"/>
      <x:c r="Q47" s="4"/>
      <x:c r="R47" s="4"/>
      <x:c r="S47" s="4"/>
      <x:c r="T47" s="4"/>
      <x:c r="U47" s="4"/>
      <x:c r="V47" s="4"/>
    </x:row>
    <x:row r="48">
      <x:c r="A48" s="93"/>
      <x:c r="B48" s="29"/>
      <x:c r="C48" s="29"/>
      <x:c r="D48" s="29"/>
      <x:c r="E48" s="29"/>
      <x:c r="F48" s="29"/>
      <x:c r="G48" s="29"/>
      <x:c r="H48" s="29"/>
      <x:c r="I48" s="31"/>
      <x:c r="J48" s="29"/>
      <x:c r="K48" s="65" t="str">
        <x:f>IF(A48="","",IF(J48="Completada","Completa",IF(OR(H48="",I48=""),"Falta",IF(I48&lt;'CONFIGURACIÓN'!$D$12,"Vencida",IF(I48&lt;='CONFIGURACIÓN'!$D$12+'CONFIGURACIÓN'!$D$13,"Próxima","Al día")))))</x:f>
      </x:c>
      <x:c r="L48" s="65" t="str">
        <x:f>IF(A48="","",IF(OR(B48="",COUNTIF('OBJETIVOS'!$A$11:$A$100,B48)=0,C48="",D48="",E48="",G48="",H48="",I48="",J48=""),"ERROR","CORRECTO"))</x:f>
      </x:c>
      <x:c r="M48" s="4"/>
      <x:c r="N48" s="4"/>
      <x:c r="O48" s="4"/>
      <x:c r="P48" s="4"/>
      <x:c r="Q48" s="4"/>
      <x:c r="R48" s="4"/>
      <x:c r="S48" s="4"/>
      <x:c r="T48" s="4"/>
      <x:c r="U48" s="4"/>
      <x:c r="V48" s="4"/>
    </x:row>
    <x:row r="49">
      <x:c r="A49" s="93"/>
      <x:c r="B49" s="29"/>
      <x:c r="C49" s="29"/>
      <x:c r="D49" s="29"/>
      <x:c r="E49" s="29"/>
      <x:c r="F49" s="29"/>
      <x:c r="G49" s="29"/>
      <x:c r="H49" s="29"/>
      <x:c r="I49" s="31"/>
      <x:c r="J49" s="29"/>
      <x:c r="K49" s="65" t="str">
        <x:f>IF(A49="","",IF(J49="Completada","Completa",IF(OR(H49="",I49=""),"Falta",IF(I49&lt;'CONFIGURACIÓN'!$D$12,"Vencida",IF(I49&lt;='CONFIGURACIÓN'!$D$12+'CONFIGURACIÓN'!$D$13,"Próxima","Al día")))))</x:f>
      </x:c>
      <x:c r="L49" s="65" t="str">
        <x:f>IF(A49="","",IF(OR(B49="",COUNTIF('OBJETIVOS'!$A$11:$A$100,B49)=0,C49="",D49="",E49="",G49="",H49="",I49="",J49=""),"ERROR","CORRECTO"))</x:f>
      </x:c>
      <x:c r="M49" s="4"/>
      <x:c r="N49" s="4"/>
      <x:c r="O49" s="4"/>
      <x:c r="P49" s="4"/>
      <x:c r="Q49" s="4"/>
      <x:c r="R49" s="4"/>
      <x:c r="S49" s="4"/>
      <x:c r="T49" s="4"/>
      <x:c r="U49" s="4"/>
      <x:c r="V49" s="4"/>
    </x:row>
    <x:row r="50">
      <x:c r="A50" s="93"/>
      <x:c r="B50" s="29"/>
      <x:c r="C50" s="29"/>
      <x:c r="D50" s="29"/>
      <x:c r="E50" s="29"/>
      <x:c r="F50" s="29"/>
      <x:c r="G50" s="29"/>
      <x:c r="H50" s="29"/>
      <x:c r="I50" s="31"/>
      <x:c r="J50" s="29"/>
      <x:c r="K50" s="65" t="str">
        <x:f>IF(A50="","",IF(J50="Completada","Completa",IF(OR(H50="",I50=""),"Falta",IF(I50&lt;'CONFIGURACIÓN'!$D$12,"Vencida",IF(I50&lt;='CONFIGURACIÓN'!$D$12+'CONFIGURACIÓN'!$D$13,"Próxima","Al día")))))</x:f>
      </x:c>
      <x:c r="L50" s="65" t="str">
        <x:f>IF(A50="","",IF(OR(B50="",COUNTIF('OBJETIVOS'!$A$11:$A$100,B50)=0,C50="",D50="",E50="",G50="",H50="",I50="",J50=""),"ERROR","CORRECTO"))</x:f>
      </x:c>
      <x:c r="M50" s="4"/>
      <x:c r="N50" s="4"/>
      <x:c r="O50" s="4"/>
      <x:c r="P50" s="4"/>
      <x:c r="Q50" s="4"/>
      <x:c r="R50" s="4"/>
      <x:c r="S50" s="4"/>
      <x:c r="T50" s="4"/>
      <x:c r="U50" s="4"/>
      <x:c r="V50" s="4"/>
    </x:row>
    <x:row r="51">
      <x:c r="A51" s="93"/>
      <x:c r="B51" s="29"/>
      <x:c r="C51" s="29"/>
      <x:c r="D51" s="29"/>
      <x:c r="E51" s="29"/>
      <x:c r="F51" s="29"/>
      <x:c r="G51" s="29"/>
      <x:c r="H51" s="29"/>
      <x:c r="I51" s="31"/>
      <x:c r="J51" s="29"/>
      <x:c r="K51" s="65" t="str">
        <x:f>IF(A51="","",IF(J51="Completada","Completa",IF(OR(H51="",I51=""),"Falta",IF(I51&lt;'CONFIGURACIÓN'!$D$12,"Vencida",IF(I51&lt;='CONFIGURACIÓN'!$D$12+'CONFIGURACIÓN'!$D$13,"Próxima","Al día")))))</x:f>
      </x:c>
      <x:c r="L51" s="65" t="str">
        <x:f>IF(A51="","",IF(OR(B51="",COUNTIF('OBJETIVOS'!$A$11:$A$100,B51)=0,C51="",D51="",E51="",G51="",H51="",I51="",J51=""),"ERROR","CORRECTO"))</x:f>
      </x:c>
      <x:c r="M51" s="4"/>
      <x:c r="N51" s="4"/>
      <x:c r="O51" s="4"/>
      <x:c r="P51" s="4"/>
      <x:c r="Q51" s="4"/>
      <x:c r="R51" s="4"/>
      <x:c r="S51" s="4"/>
      <x:c r="T51" s="4"/>
      <x:c r="U51" s="4"/>
      <x:c r="V51" s="4"/>
    </x:row>
    <x:row r="52">
      <x:c r="A52" s="93"/>
      <x:c r="B52" s="29"/>
      <x:c r="C52" s="29"/>
      <x:c r="D52" s="29"/>
      <x:c r="E52" s="29"/>
      <x:c r="F52" s="29"/>
      <x:c r="G52" s="29"/>
      <x:c r="H52" s="29"/>
      <x:c r="I52" s="31"/>
      <x:c r="J52" s="29"/>
      <x:c r="K52" s="65" t="str">
        <x:f>IF(A52="","",IF(J52="Completada","Completa",IF(OR(H52="",I52=""),"Falta",IF(I52&lt;'CONFIGURACIÓN'!$D$12,"Vencida",IF(I52&lt;='CONFIGURACIÓN'!$D$12+'CONFIGURACIÓN'!$D$13,"Próxima","Al día")))))</x:f>
      </x:c>
      <x:c r="L52" s="65" t="str">
        <x:f>IF(A52="","",IF(OR(B52="",COUNTIF('OBJETIVOS'!$A$11:$A$100,B52)=0,C52="",D52="",E52="",G52="",H52="",I52="",J52=""),"ERROR","CORRECTO"))</x:f>
      </x:c>
      <x:c r="M52" s="4"/>
      <x:c r="N52" s="4"/>
      <x:c r="O52" s="4"/>
      <x:c r="P52" s="4"/>
      <x:c r="Q52" s="4"/>
      <x:c r="R52" s="4"/>
      <x:c r="S52" s="4"/>
      <x:c r="T52" s="4"/>
      <x:c r="U52" s="4"/>
      <x:c r="V52" s="4"/>
    </x:row>
    <x:row r="53">
      <x:c r="A53" s="93"/>
      <x:c r="B53" s="29"/>
      <x:c r="C53" s="29"/>
      <x:c r="D53" s="29"/>
      <x:c r="E53" s="29"/>
      <x:c r="F53" s="29"/>
      <x:c r="G53" s="29"/>
      <x:c r="H53" s="29"/>
      <x:c r="I53" s="31"/>
      <x:c r="J53" s="29"/>
      <x:c r="K53" s="65" t="str">
        <x:f>IF(A53="","",IF(J53="Completada","Completa",IF(OR(H53="",I53=""),"Falta",IF(I53&lt;'CONFIGURACIÓN'!$D$12,"Vencida",IF(I53&lt;='CONFIGURACIÓN'!$D$12+'CONFIGURACIÓN'!$D$13,"Próxima","Al día")))))</x:f>
      </x:c>
      <x:c r="L53" s="65" t="str">
        <x:f>IF(A53="","",IF(OR(B53="",COUNTIF('OBJETIVOS'!$A$11:$A$100,B53)=0,C53="",D53="",E53="",G53="",H53="",I53="",J53=""),"ERROR","CORRECTO"))</x:f>
      </x:c>
      <x:c r="M53" s="4"/>
      <x:c r="N53" s="4"/>
      <x:c r="O53" s="4"/>
      <x:c r="P53" s="4"/>
      <x:c r="Q53" s="4"/>
      <x:c r="R53" s="4"/>
      <x:c r="S53" s="4"/>
      <x:c r="T53" s="4"/>
      <x:c r="U53" s="4"/>
      <x:c r="V53" s="4"/>
    </x:row>
    <x:row r="54">
      <x:c r="A54" s="93"/>
      <x:c r="B54" s="29"/>
      <x:c r="C54" s="29"/>
      <x:c r="D54" s="29"/>
      <x:c r="E54" s="29"/>
      <x:c r="F54" s="29"/>
      <x:c r="G54" s="29"/>
      <x:c r="H54" s="29"/>
      <x:c r="I54" s="31"/>
      <x:c r="J54" s="29"/>
      <x:c r="K54" s="65" t="str">
        <x:f>IF(A54="","",IF(J54="Completada","Completa",IF(OR(H54="",I54=""),"Falta",IF(I54&lt;'CONFIGURACIÓN'!$D$12,"Vencida",IF(I54&lt;='CONFIGURACIÓN'!$D$12+'CONFIGURACIÓN'!$D$13,"Próxima","Al día")))))</x:f>
      </x:c>
      <x:c r="L54" s="65" t="str">
        <x:f>IF(A54="","",IF(OR(B54="",COUNTIF('OBJETIVOS'!$A$11:$A$100,B54)=0,C54="",D54="",E54="",G54="",H54="",I54="",J54=""),"ERROR","CORRECTO"))</x:f>
      </x:c>
      <x:c r="M54" s="4"/>
      <x:c r="N54" s="4"/>
      <x:c r="O54" s="4"/>
      <x:c r="P54" s="4"/>
      <x:c r="Q54" s="4"/>
      <x:c r="R54" s="4"/>
      <x:c r="S54" s="4"/>
      <x:c r="T54" s="4"/>
      <x:c r="U54" s="4"/>
      <x:c r="V54" s="4"/>
    </x:row>
    <x:row r="55">
      <x:c r="A55" s="93"/>
      <x:c r="B55" s="29"/>
      <x:c r="C55" s="29"/>
      <x:c r="D55" s="29"/>
      <x:c r="E55" s="29"/>
      <x:c r="F55" s="29"/>
      <x:c r="G55" s="29"/>
      <x:c r="H55" s="29"/>
      <x:c r="I55" s="31"/>
      <x:c r="J55" s="29"/>
      <x:c r="K55" s="65" t="str">
        <x:f>IF(A55="","",IF(J55="Completada","Completa",IF(OR(H55="",I55=""),"Falta",IF(I55&lt;'CONFIGURACIÓN'!$D$12,"Vencida",IF(I55&lt;='CONFIGURACIÓN'!$D$12+'CONFIGURACIÓN'!$D$13,"Próxima","Al día")))))</x:f>
      </x:c>
      <x:c r="L55" s="65" t="str">
        <x:f>IF(A55="","",IF(OR(B55="",COUNTIF('OBJETIVOS'!$A$11:$A$100,B55)=0,C55="",D55="",E55="",G55="",H55="",I55="",J55=""),"ERROR","CORRECTO"))</x:f>
      </x:c>
      <x:c r="M55" s="4"/>
      <x:c r="N55" s="4"/>
      <x:c r="O55" s="4"/>
      <x:c r="P55" s="4"/>
      <x:c r="Q55" s="4"/>
      <x:c r="R55" s="4"/>
      <x:c r="S55" s="4"/>
      <x:c r="T55" s="4"/>
      <x:c r="U55" s="4"/>
      <x:c r="V55" s="4"/>
    </x:row>
    <x:row r="56">
      <x:c r="A56" s="93"/>
      <x:c r="B56" s="29"/>
      <x:c r="C56" s="29"/>
      <x:c r="D56" s="29"/>
      <x:c r="E56" s="29"/>
      <x:c r="F56" s="29"/>
      <x:c r="G56" s="29"/>
      <x:c r="H56" s="29"/>
      <x:c r="I56" s="31"/>
      <x:c r="J56" s="29"/>
      <x:c r="K56" s="65" t="str">
        <x:f>IF(A56="","",IF(J56="Completada","Completa",IF(OR(H56="",I56=""),"Falta",IF(I56&lt;'CONFIGURACIÓN'!$D$12,"Vencida",IF(I56&lt;='CONFIGURACIÓN'!$D$12+'CONFIGURACIÓN'!$D$13,"Próxima","Al día")))))</x:f>
      </x:c>
      <x:c r="L56" s="65" t="str">
        <x:f>IF(A56="","",IF(OR(B56="",COUNTIF('OBJETIVOS'!$A$11:$A$100,B56)=0,C56="",D56="",E56="",G56="",H56="",I56="",J56=""),"ERROR","CORRECTO"))</x:f>
      </x:c>
      <x:c r="M56" s="4"/>
      <x:c r="N56" s="4"/>
      <x:c r="O56" s="4"/>
      <x:c r="P56" s="4"/>
      <x:c r="Q56" s="4"/>
      <x:c r="R56" s="4"/>
      <x:c r="S56" s="4"/>
      <x:c r="T56" s="4"/>
      <x:c r="U56" s="4"/>
      <x:c r="V56" s="4"/>
    </x:row>
    <x:row r="57">
      <x:c r="A57" s="93"/>
      <x:c r="B57" s="29"/>
      <x:c r="C57" s="29"/>
      <x:c r="D57" s="29"/>
      <x:c r="E57" s="29"/>
      <x:c r="F57" s="29"/>
      <x:c r="G57" s="29"/>
      <x:c r="H57" s="29"/>
      <x:c r="I57" s="31"/>
      <x:c r="J57" s="29"/>
      <x:c r="K57" s="65" t="str">
        <x:f>IF(A57="","",IF(J57="Completada","Completa",IF(OR(H57="",I57=""),"Falta",IF(I57&lt;'CONFIGURACIÓN'!$D$12,"Vencida",IF(I57&lt;='CONFIGURACIÓN'!$D$12+'CONFIGURACIÓN'!$D$13,"Próxima","Al día")))))</x:f>
      </x:c>
      <x:c r="L57" s="65" t="str">
        <x:f>IF(A57="","",IF(OR(B57="",COUNTIF('OBJETIVOS'!$A$11:$A$100,B57)=0,C57="",D57="",E57="",G57="",H57="",I57="",J57=""),"ERROR","CORRECTO"))</x:f>
      </x:c>
      <x:c r="M57" s="4"/>
      <x:c r="N57" s="4"/>
      <x:c r="O57" s="4"/>
      <x:c r="P57" s="4"/>
      <x:c r="Q57" s="4"/>
      <x:c r="R57" s="4"/>
      <x:c r="S57" s="4"/>
      <x:c r="T57" s="4"/>
      <x:c r="U57" s="4"/>
      <x:c r="V57" s="4"/>
    </x:row>
    <x:row r="58">
      <x:c r="A58" s="93"/>
      <x:c r="B58" s="29"/>
      <x:c r="C58" s="29"/>
      <x:c r="D58" s="29"/>
      <x:c r="E58" s="29"/>
      <x:c r="F58" s="29"/>
      <x:c r="G58" s="29"/>
      <x:c r="H58" s="29"/>
      <x:c r="I58" s="31"/>
      <x:c r="J58" s="29"/>
      <x:c r="K58" s="65" t="str">
        <x:f>IF(A58="","",IF(J58="Completada","Completa",IF(OR(H58="",I58=""),"Falta",IF(I58&lt;'CONFIGURACIÓN'!$D$12,"Vencida",IF(I58&lt;='CONFIGURACIÓN'!$D$12+'CONFIGURACIÓN'!$D$13,"Próxima","Al día")))))</x:f>
      </x:c>
      <x:c r="L58" s="65" t="str">
        <x:f>IF(A58="","",IF(OR(B58="",COUNTIF('OBJETIVOS'!$A$11:$A$100,B58)=0,C58="",D58="",E58="",G58="",H58="",I58="",J58=""),"ERROR","CORRECTO"))</x:f>
      </x:c>
      <x:c r="M58" s="4"/>
      <x:c r="N58" s="4"/>
      <x:c r="O58" s="4"/>
      <x:c r="P58" s="4"/>
      <x:c r="Q58" s="4"/>
      <x:c r="R58" s="4"/>
      <x:c r="S58" s="4"/>
      <x:c r="T58" s="4"/>
      <x:c r="U58" s="4"/>
      <x:c r="V58" s="4"/>
    </x:row>
    <x:row r="59">
      <x:c r="A59" s="93"/>
      <x:c r="B59" s="29"/>
      <x:c r="C59" s="29"/>
      <x:c r="D59" s="29"/>
      <x:c r="E59" s="29"/>
      <x:c r="F59" s="29"/>
      <x:c r="G59" s="29"/>
      <x:c r="H59" s="29"/>
      <x:c r="I59" s="31"/>
      <x:c r="J59" s="29"/>
      <x:c r="K59" s="65" t="str">
        <x:f>IF(A59="","",IF(J59="Completada","Completa",IF(OR(H59="",I59=""),"Falta",IF(I59&lt;'CONFIGURACIÓN'!$D$12,"Vencida",IF(I59&lt;='CONFIGURACIÓN'!$D$12+'CONFIGURACIÓN'!$D$13,"Próxima","Al día")))))</x:f>
      </x:c>
      <x:c r="L59" s="65" t="str">
        <x:f>IF(A59="","",IF(OR(B59="",COUNTIF('OBJETIVOS'!$A$11:$A$100,B59)=0,C59="",D59="",E59="",G59="",H59="",I59="",J59=""),"ERROR","CORRECTO"))</x:f>
      </x:c>
      <x:c r="M59" s="4"/>
      <x:c r="N59" s="4"/>
      <x:c r="O59" s="4"/>
      <x:c r="P59" s="4"/>
      <x:c r="Q59" s="4"/>
      <x:c r="R59" s="4"/>
      <x:c r="S59" s="4"/>
      <x:c r="T59" s="4"/>
      <x:c r="U59" s="4"/>
      <x:c r="V59" s="4"/>
    </x:row>
    <x:row r="60">
      <x:c r="A60" s="93"/>
      <x:c r="B60" s="29"/>
      <x:c r="C60" s="29"/>
      <x:c r="D60" s="29"/>
      <x:c r="E60" s="29"/>
      <x:c r="F60" s="29"/>
      <x:c r="G60" s="29"/>
      <x:c r="H60" s="29"/>
      <x:c r="I60" s="31"/>
      <x:c r="J60" s="29"/>
      <x:c r="K60" s="65" t="str">
        <x:f>IF(A60="","",IF(J60="Completada","Completa",IF(OR(H60="",I60=""),"Falta",IF(I60&lt;'CONFIGURACIÓN'!$D$12,"Vencida",IF(I60&lt;='CONFIGURACIÓN'!$D$12+'CONFIGURACIÓN'!$D$13,"Próxima","Al día")))))</x:f>
      </x:c>
      <x:c r="L60" s="65" t="str">
        <x:f>IF(A60="","",IF(OR(B60="",COUNTIF('OBJETIVOS'!$A$11:$A$100,B60)=0,C60="",D60="",E60="",G60="",H60="",I60="",J60=""),"ERROR","CORRECTO"))</x:f>
      </x:c>
      <x:c r="M60" s="4"/>
      <x:c r="N60" s="4"/>
      <x:c r="O60" s="4"/>
      <x:c r="P60" s="4"/>
      <x:c r="Q60" s="4"/>
      <x:c r="R60" s="4"/>
      <x:c r="S60" s="4"/>
      <x:c r="T60" s="4"/>
      <x:c r="U60" s="4"/>
      <x:c r="V60" s="4"/>
    </x:row>
    <x:row r="61">
      <x:c r="A61" s="93"/>
      <x:c r="B61" s="29"/>
      <x:c r="C61" s="29"/>
      <x:c r="D61" s="29"/>
      <x:c r="E61" s="29"/>
      <x:c r="F61" s="29"/>
      <x:c r="G61" s="29"/>
      <x:c r="H61" s="29"/>
      <x:c r="I61" s="31"/>
      <x:c r="J61" s="29"/>
      <x:c r="K61" s="65" t="str">
        <x:f>IF(A61="","",IF(J61="Completada","Completa",IF(OR(H61="",I61=""),"Falta",IF(I61&lt;'CONFIGURACIÓN'!$D$12,"Vencida",IF(I61&lt;='CONFIGURACIÓN'!$D$12+'CONFIGURACIÓN'!$D$13,"Próxima","Al día")))))</x:f>
      </x:c>
      <x:c r="L61" s="65" t="str">
        <x:f>IF(A61="","",IF(OR(B61="",COUNTIF('OBJETIVOS'!$A$11:$A$100,B61)=0,C61="",D61="",E61="",G61="",H61="",I61="",J61=""),"ERROR","CORRECTO"))</x:f>
      </x:c>
      <x:c r="M61" s="4"/>
      <x:c r="N61" s="4"/>
      <x:c r="O61" s="4"/>
      <x:c r="P61" s="4"/>
      <x:c r="Q61" s="4"/>
      <x:c r="R61" s="4"/>
      <x:c r="S61" s="4"/>
      <x:c r="T61" s="4"/>
      <x:c r="U61" s="4"/>
      <x:c r="V61" s="4"/>
    </x:row>
    <x:row r="62">
      <x:c r="A62" s="93"/>
      <x:c r="B62" s="29"/>
      <x:c r="C62" s="29"/>
      <x:c r="D62" s="29"/>
      <x:c r="E62" s="29"/>
      <x:c r="F62" s="29"/>
      <x:c r="G62" s="29"/>
      <x:c r="H62" s="29"/>
      <x:c r="I62" s="31"/>
      <x:c r="J62" s="29"/>
      <x:c r="K62" s="65" t="str">
        <x:f>IF(A62="","",IF(J62="Completada","Completa",IF(OR(H62="",I62=""),"Falta",IF(I62&lt;'CONFIGURACIÓN'!$D$12,"Vencida",IF(I62&lt;='CONFIGURACIÓN'!$D$12+'CONFIGURACIÓN'!$D$13,"Próxima","Al día")))))</x:f>
      </x:c>
      <x:c r="L62" s="65" t="str">
        <x:f>IF(A62="","",IF(OR(B62="",COUNTIF('OBJETIVOS'!$A$11:$A$100,B62)=0,C62="",D62="",E62="",G62="",H62="",I62="",J62=""),"ERROR","CORRECTO"))</x:f>
      </x:c>
      <x:c r="M62" s="4"/>
      <x:c r="N62" s="4"/>
      <x:c r="O62" s="4"/>
      <x:c r="P62" s="4"/>
      <x:c r="Q62" s="4"/>
      <x:c r="R62" s="4"/>
      <x:c r="S62" s="4"/>
      <x:c r="T62" s="4"/>
      <x:c r="U62" s="4"/>
      <x:c r="V62" s="4"/>
    </x:row>
    <x:row r="63">
      <x:c r="A63" s="93"/>
      <x:c r="B63" s="29"/>
      <x:c r="C63" s="29"/>
      <x:c r="D63" s="29"/>
      <x:c r="E63" s="29"/>
      <x:c r="F63" s="29"/>
      <x:c r="G63" s="29"/>
      <x:c r="H63" s="29"/>
      <x:c r="I63" s="31"/>
      <x:c r="J63" s="29"/>
      <x:c r="K63" s="65" t="str">
        <x:f>IF(A63="","",IF(J63="Completada","Completa",IF(OR(H63="",I63=""),"Falta",IF(I63&lt;'CONFIGURACIÓN'!$D$12,"Vencida",IF(I63&lt;='CONFIGURACIÓN'!$D$12+'CONFIGURACIÓN'!$D$13,"Próxima","Al día")))))</x:f>
      </x:c>
      <x:c r="L63" s="65" t="str">
        <x:f>IF(A63="","",IF(OR(B63="",COUNTIF('OBJETIVOS'!$A$11:$A$100,B63)=0,C63="",D63="",E63="",G63="",H63="",I63="",J63=""),"ERROR","CORRECTO"))</x:f>
      </x:c>
      <x:c r="M63" s="4"/>
      <x:c r="N63" s="4"/>
      <x:c r="O63" s="4"/>
      <x:c r="P63" s="4"/>
      <x:c r="Q63" s="4"/>
      <x:c r="R63" s="4"/>
      <x:c r="S63" s="4"/>
      <x:c r="T63" s="4"/>
      <x:c r="U63" s="4"/>
      <x:c r="V63" s="4"/>
    </x:row>
    <x:row r="64">
      <x:c r="A64" s="93"/>
      <x:c r="B64" s="29"/>
      <x:c r="C64" s="29"/>
      <x:c r="D64" s="29"/>
      <x:c r="E64" s="29"/>
      <x:c r="F64" s="29"/>
      <x:c r="G64" s="29"/>
      <x:c r="H64" s="29"/>
      <x:c r="I64" s="31"/>
      <x:c r="J64" s="29"/>
      <x:c r="K64" s="65" t="str">
        <x:f>IF(A64="","",IF(J64="Completada","Completa",IF(OR(H64="",I64=""),"Falta",IF(I64&lt;'CONFIGURACIÓN'!$D$12,"Vencida",IF(I64&lt;='CONFIGURACIÓN'!$D$12+'CONFIGURACIÓN'!$D$13,"Próxima","Al día")))))</x:f>
      </x:c>
      <x:c r="L64" s="65" t="str">
        <x:f>IF(A64="","",IF(OR(B64="",COUNTIF('OBJETIVOS'!$A$11:$A$100,B64)=0,C64="",D64="",E64="",G64="",H64="",I64="",J64=""),"ERROR","CORRECTO"))</x:f>
      </x:c>
      <x:c r="M64" s="4"/>
      <x:c r="N64" s="4"/>
      <x:c r="O64" s="4"/>
      <x:c r="P64" s="4"/>
      <x:c r="Q64" s="4"/>
      <x:c r="R64" s="4"/>
      <x:c r="S64" s="4"/>
      <x:c r="T64" s="4"/>
      <x:c r="U64" s="4"/>
      <x:c r="V64" s="4"/>
    </x:row>
    <x:row r="65">
      <x:c r="A65" s="93"/>
      <x:c r="B65" s="29"/>
      <x:c r="C65" s="29"/>
      <x:c r="D65" s="29"/>
      <x:c r="E65" s="29"/>
      <x:c r="F65" s="29"/>
      <x:c r="G65" s="29"/>
      <x:c r="H65" s="29"/>
      <x:c r="I65" s="31"/>
      <x:c r="J65" s="29"/>
      <x:c r="K65" s="65" t="str">
        <x:f>IF(A65="","",IF(J65="Completada","Completa",IF(OR(H65="",I65=""),"Falta",IF(I65&lt;'CONFIGURACIÓN'!$D$12,"Vencida",IF(I65&lt;='CONFIGURACIÓN'!$D$12+'CONFIGURACIÓN'!$D$13,"Próxima","Al día")))))</x:f>
      </x:c>
      <x:c r="L65" s="65" t="str">
        <x:f>IF(A65="","",IF(OR(B65="",COUNTIF('OBJETIVOS'!$A$11:$A$100,B65)=0,C65="",D65="",E65="",G65="",H65="",I65="",J65=""),"ERROR","CORRECTO"))</x:f>
      </x:c>
      <x:c r="M65" s="4"/>
      <x:c r="N65" s="4"/>
      <x:c r="O65" s="4"/>
      <x:c r="P65" s="4"/>
      <x:c r="Q65" s="4"/>
      <x:c r="R65" s="4"/>
      <x:c r="S65" s="4"/>
      <x:c r="T65" s="4"/>
      <x:c r="U65" s="4"/>
      <x:c r="V65" s="4"/>
    </x:row>
    <x:row r="66">
      <x:c r="A66" s="93"/>
      <x:c r="B66" s="29"/>
      <x:c r="C66" s="29"/>
      <x:c r="D66" s="29"/>
      <x:c r="E66" s="29"/>
      <x:c r="F66" s="29"/>
      <x:c r="G66" s="29"/>
      <x:c r="H66" s="29"/>
      <x:c r="I66" s="31"/>
      <x:c r="J66" s="29"/>
      <x:c r="K66" s="65" t="str">
        <x:f>IF(A66="","",IF(J66="Completada","Completa",IF(OR(H66="",I66=""),"Falta",IF(I66&lt;'CONFIGURACIÓN'!$D$12,"Vencida",IF(I66&lt;='CONFIGURACIÓN'!$D$12+'CONFIGURACIÓN'!$D$13,"Próxima","Al día")))))</x:f>
      </x:c>
      <x:c r="L66" s="65" t="str">
        <x:f>IF(A66="","",IF(OR(B66="",COUNTIF('OBJETIVOS'!$A$11:$A$100,B66)=0,C66="",D66="",E66="",G66="",H66="",I66="",J66=""),"ERROR","CORRECTO"))</x:f>
      </x:c>
      <x:c r="M66" s="4"/>
      <x:c r="N66" s="4"/>
      <x:c r="O66" s="4"/>
      <x:c r="P66" s="4"/>
      <x:c r="Q66" s="4"/>
      <x:c r="R66" s="4"/>
      <x:c r="S66" s="4"/>
      <x:c r="T66" s="4"/>
      <x:c r="U66" s="4"/>
      <x:c r="V66" s="4"/>
    </x:row>
    <x:row r="67">
      <x:c r="A67" s="93"/>
      <x:c r="B67" s="29"/>
      <x:c r="C67" s="29"/>
      <x:c r="D67" s="29"/>
      <x:c r="E67" s="29"/>
      <x:c r="F67" s="29"/>
      <x:c r="G67" s="29"/>
      <x:c r="H67" s="29"/>
      <x:c r="I67" s="31"/>
      <x:c r="J67" s="29"/>
      <x:c r="K67" s="65" t="str">
        <x:f>IF(A67="","",IF(J67="Completada","Completa",IF(OR(H67="",I67=""),"Falta",IF(I67&lt;'CONFIGURACIÓN'!$D$12,"Vencida",IF(I67&lt;='CONFIGURACIÓN'!$D$12+'CONFIGURACIÓN'!$D$13,"Próxima","Al día")))))</x:f>
      </x:c>
      <x:c r="L67" s="65" t="str">
        <x:f>IF(A67="","",IF(OR(B67="",COUNTIF('OBJETIVOS'!$A$11:$A$100,B67)=0,C67="",D67="",E67="",G67="",H67="",I67="",J67=""),"ERROR","CORRECTO"))</x:f>
      </x:c>
      <x:c r="M67" s="4"/>
      <x:c r="N67" s="4"/>
      <x:c r="O67" s="4"/>
      <x:c r="P67" s="4"/>
      <x:c r="Q67" s="4"/>
      <x:c r="R67" s="4"/>
      <x:c r="S67" s="4"/>
      <x:c r="T67" s="4"/>
      <x:c r="U67" s="4"/>
      <x:c r="V67" s="4"/>
    </x:row>
    <x:row r="68">
      <x:c r="A68" s="93"/>
      <x:c r="B68" s="29"/>
      <x:c r="C68" s="29"/>
      <x:c r="D68" s="29"/>
      <x:c r="E68" s="29"/>
      <x:c r="F68" s="29"/>
      <x:c r="G68" s="29"/>
      <x:c r="H68" s="29"/>
      <x:c r="I68" s="31"/>
      <x:c r="J68" s="29"/>
      <x:c r="K68" s="65" t="str">
        <x:f>IF(A68="","",IF(J68="Completada","Completa",IF(OR(H68="",I68=""),"Falta",IF(I68&lt;'CONFIGURACIÓN'!$D$12,"Vencida",IF(I68&lt;='CONFIGURACIÓN'!$D$12+'CONFIGURACIÓN'!$D$13,"Próxima","Al día")))))</x:f>
      </x:c>
      <x:c r="L68" s="65" t="str">
        <x:f>IF(A68="","",IF(OR(B68="",COUNTIF('OBJETIVOS'!$A$11:$A$100,B68)=0,C68="",D68="",E68="",G68="",H68="",I68="",J68=""),"ERROR","CORRECTO"))</x:f>
      </x:c>
      <x:c r="M68" s="4"/>
      <x:c r="N68" s="4"/>
      <x:c r="O68" s="4"/>
      <x:c r="P68" s="4"/>
      <x:c r="Q68" s="4"/>
      <x:c r="R68" s="4"/>
      <x:c r="S68" s="4"/>
      <x:c r="T68" s="4"/>
      <x:c r="U68" s="4"/>
      <x:c r="V68" s="4"/>
    </x:row>
    <x:row r="69">
      <x:c r="A69" s="93"/>
      <x:c r="B69" s="29"/>
      <x:c r="C69" s="29"/>
      <x:c r="D69" s="29"/>
      <x:c r="E69" s="29"/>
      <x:c r="F69" s="29"/>
      <x:c r="G69" s="29"/>
      <x:c r="H69" s="29"/>
      <x:c r="I69" s="31"/>
      <x:c r="J69" s="29"/>
      <x:c r="K69" s="65" t="str">
        <x:f>IF(A69="","",IF(J69="Completada","Completa",IF(OR(H69="",I69=""),"Falta",IF(I69&lt;'CONFIGURACIÓN'!$D$12,"Vencida",IF(I69&lt;='CONFIGURACIÓN'!$D$12+'CONFIGURACIÓN'!$D$13,"Próxima","Al día")))))</x:f>
      </x:c>
      <x:c r="L69" s="65" t="str">
        <x:f>IF(A69="","",IF(OR(B69="",COUNTIF('OBJETIVOS'!$A$11:$A$100,B69)=0,C69="",D69="",E69="",G69="",H69="",I69="",J69=""),"ERROR","CORRECTO"))</x:f>
      </x:c>
      <x:c r="M69" s="4"/>
      <x:c r="N69" s="4"/>
      <x:c r="O69" s="4"/>
      <x:c r="P69" s="4"/>
      <x:c r="Q69" s="4"/>
      <x:c r="R69" s="4"/>
      <x:c r="S69" s="4"/>
      <x:c r="T69" s="4"/>
      <x:c r="U69" s="4"/>
      <x:c r="V69" s="4"/>
    </x:row>
    <x:row r="70">
      <x:c r="A70" s="93"/>
      <x:c r="B70" s="29"/>
      <x:c r="C70" s="29"/>
      <x:c r="D70" s="29"/>
      <x:c r="E70" s="29"/>
      <x:c r="F70" s="29"/>
      <x:c r="G70" s="29"/>
      <x:c r="H70" s="29"/>
      <x:c r="I70" s="31"/>
      <x:c r="J70" s="29"/>
      <x:c r="K70" s="65" t="str">
        <x:f>IF(A70="","",IF(J70="Completada","Completa",IF(OR(H70="",I70=""),"Falta",IF(I70&lt;'CONFIGURACIÓN'!$D$12,"Vencida",IF(I70&lt;='CONFIGURACIÓN'!$D$12+'CONFIGURACIÓN'!$D$13,"Próxima","Al día")))))</x:f>
      </x:c>
      <x:c r="L70" s="65" t="str">
        <x:f>IF(A70="","",IF(OR(B70="",COUNTIF('OBJETIVOS'!$A$11:$A$100,B70)=0,C70="",D70="",E70="",G70="",H70="",I70="",J70=""),"ERROR","CORRECTO"))</x:f>
      </x:c>
      <x:c r="M70" s="4"/>
      <x:c r="N70" s="4"/>
      <x:c r="O70" s="4"/>
      <x:c r="P70" s="4"/>
      <x:c r="Q70" s="4"/>
      <x:c r="R70" s="4"/>
      <x:c r="S70" s="4"/>
      <x:c r="T70" s="4"/>
      <x:c r="U70" s="4"/>
      <x:c r="V70" s="4"/>
    </x:row>
    <x:row r="71">
      <x:c r="A71" s="93"/>
      <x:c r="B71" s="29"/>
      <x:c r="C71" s="29"/>
      <x:c r="D71" s="29"/>
      <x:c r="E71" s="29"/>
      <x:c r="F71" s="29"/>
      <x:c r="G71" s="29"/>
      <x:c r="H71" s="29"/>
      <x:c r="I71" s="31"/>
      <x:c r="J71" s="29"/>
      <x:c r="K71" s="65" t="str">
        <x:f>IF(A71="","",IF(J71="Completada","Completa",IF(OR(H71="",I71=""),"Falta",IF(I71&lt;'CONFIGURACIÓN'!$D$12,"Vencida",IF(I71&lt;='CONFIGURACIÓN'!$D$12+'CONFIGURACIÓN'!$D$13,"Próxima","Al día")))))</x:f>
      </x:c>
      <x:c r="L71" s="65" t="str">
        <x:f>IF(A71="","",IF(OR(B71="",COUNTIF('OBJETIVOS'!$A$11:$A$100,B71)=0,C71="",D71="",E71="",G71="",H71="",I71="",J71=""),"ERROR","CORRECTO"))</x:f>
      </x:c>
      <x:c r="M71" s="4"/>
      <x:c r="N71" s="4"/>
      <x:c r="O71" s="4"/>
      <x:c r="P71" s="4"/>
      <x:c r="Q71" s="4"/>
      <x:c r="R71" s="4"/>
      <x:c r="S71" s="4"/>
      <x:c r="T71" s="4"/>
      <x:c r="U71" s="4"/>
      <x:c r="V71" s="4"/>
    </x:row>
    <x:row r="72">
      <x:c r="A72" s="93"/>
      <x:c r="B72" s="29"/>
      <x:c r="C72" s="29"/>
      <x:c r="D72" s="29"/>
      <x:c r="E72" s="29"/>
      <x:c r="F72" s="29"/>
      <x:c r="G72" s="29"/>
      <x:c r="H72" s="29"/>
      <x:c r="I72" s="31"/>
      <x:c r="J72" s="29"/>
      <x:c r="K72" s="65" t="str">
        <x:f>IF(A72="","",IF(J72="Completada","Completa",IF(OR(H72="",I72=""),"Falta",IF(I72&lt;'CONFIGURACIÓN'!$D$12,"Vencida",IF(I72&lt;='CONFIGURACIÓN'!$D$12+'CONFIGURACIÓN'!$D$13,"Próxima","Al día")))))</x:f>
      </x:c>
      <x:c r="L72" s="65" t="str">
        <x:f>IF(A72="","",IF(OR(B72="",COUNTIF('OBJETIVOS'!$A$11:$A$100,B72)=0,C72="",D72="",E72="",G72="",H72="",I72="",J72=""),"ERROR","CORRECTO"))</x:f>
      </x:c>
      <x:c r="M72" s="4"/>
      <x:c r="N72" s="4"/>
      <x:c r="O72" s="4"/>
      <x:c r="P72" s="4"/>
      <x:c r="Q72" s="4"/>
      <x:c r="R72" s="4"/>
      <x:c r="S72" s="4"/>
      <x:c r="T72" s="4"/>
      <x:c r="U72" s="4"/>
      <x:c r="V72" s="4"/>
    </x:row>
    <x:row r="73">
      <x:c r="A73" s="93"/>
      <x:c r="B73" s="29"/>
      <x:c r="C73" s="29"/>
      <x:c r="D73" s="29"/>
      <x:c r="E73" s="29"/>
      <x:c r="F73" s="29"/>
      <x:c r="G73" s="29"/>
      <x:c r="H73" s="29"/>
      <x:c r="I73" s="31"/>
      <x:c r="J73" s="29"/>
      <x:c r="K73" s="65" t="str">
        <x:f>IF(A73="","",IF(J73="Completada","Completa",IF(OR(H73="",I73=""),"Falta",IF(I73&lt;'CONFIGURACIÓN'!$D$12,"Vencida",IF(I73&lt;='CONFIGURACIÓN'!$D$12+'CONFIGURACIÓN'!$D$13,"Próxima","Al día")))))</x:f>
      </x:c>
      <x:c r="L73" s="65" t="str">
        <x:f>IF(A73="","",IF(OR(B73="",COUNTIF('OBJETIVOS'!$A$11:$A$100,B73)=0,C73="",D73="",E73="",G73="",H73="",I73="",J73=""),"ERROR","CORRECTO"))</x:f>
      </x:c>
      <x:c r="M73" s="4"/>
      <x:c r="N73" s="4"/>
      <x:c r="O73" s="4"/>
      <x:c r="P73" s="4"/>
      <x:c r="Q73" s="4"/>
      <x:c r="R73" s="4"/>
      <x:c r="S73" s="4"/>
      <x:c r="T73" s="4"/>
      <x:c r="U73" s="4"/>
      <x:c r="V73" s="4"/>
    </x:row>
    <x:row r="74">
      <x:c r="A74" s="93"/>
      <x:c r="B74" s="29"/>
      <x:c r="C74" s="29"/>
      <x:c r="D74" s="29"/>
      <x:c r="E74" s="29"/>
      <x:c r="F74" s="29"/>
      <x:c r="G74" s="29"/>
      <x:c r="H74" s="29"/>
      <x:c r="I74" s="31"/>
      <x:c r="J74" s="29"/>
      <x:c r="K74" s="65" t="str">
        <x:f>IF(A74="","",IF(J74="Completada","Completa",IF(OR(H74="",I74=""),"Falta",IF(I74&lt;'CONFIGURACIÓN'!$D$12,"Vencida",IF(I74&lt;='CONFIGURACIÓN'!$D$12+'CONFIGURACIÓN'!$D$13,"Próxima","Al día")))))</x:f>
      </x:c>
      <x:c r="L74" s="65" t="str">
        <x:f>IF(A74="","",IF(OR(B74="",COUNTIF('OBJETIVOS'!$A$11:$A$100,B74)=0,C74="",D74="",E74="",G74="",H74="",I74="",J74=""),"ERROR","CORRECTO"))</x:f>
      </x:c>
      <x:c r="M74" s="4"/>
      <x:c r="N74" s="4"/>
      <x:c r="O74" s="4"/>
      <x:c r="P74" s="4"/>
      <x:c r="Q74" s="4"/>
      <x:c r="R74" s="4"/>
      <x:c r="S74" s="4"/>
      <x:c r="T74" s="4"/>
      <x:c r="U74" s="4"/>
      <x:c r="V74" s="4"/>
    </x:row>
    <x:row r="75">
      <x:c r="A75" s="93"/>
      <x:c r="B75" s="29"/>
      <x:c r="C75" s="29"/>
      <x:c r="D75" s="29"/>
      <x:c r="E75" s="29"/>
      <x:c r="F75" s="29"/>
      <x:c r="G75" s="29"/>
      <x:c r="H75" s="29"/>
      <x:c r="I75" s="31"/>
      <x:c r="J75" s="29"/>
      <x:c r="K75" s="65" t="str">
        <x:f>IF(A75="","",IF(J75="Completada","Completa",IF(OR(H75="",I75=""),"Falta",IF(I75&lt;'CONFIGURACIÓN'!$D$12,"Vencida",IF(I75&lt;='CONFIGURACIÓN'!$D$12+'CONFIGURACIÓN'!$D$13,"Próxima","Al día")))))</x:f>
      </x:c>
      <x:c r="L75" s="65" t="str">
        <x:f>IF(A75="","",IF(OR(B75="",COUNTIF('OBJETIVOS'!$A$11:$A$100,B75)=0,C75="",D75="",E75="",G75="",H75="",I75="",J75=""),"ERROR","CORRECTO"))</x:f>
      </x:c>
      <x:c r="M75" s="4"/>
      <x:c r="N75" s="4"/>
      <x:c r="O75" s="4"/>
      <x:c r="P75" s="4"/>
      <x:c r="Q75" s="4"/>
      <x:c r="R75" s="4"/>
      <x:c r="S75" s="4"/>
      <x:c r="T75" s="4"/>
      <x:c r="U75" s="4"/>
      <x:c r="V75" s="4"/>
    </x:row>
    <x:row r="76">
      <x:c r="A76" s="93"/>
      <x:c r="B76" s="29"/>
      <x:c r="C76" s="29"/>
      <x:c r="D76" s="29"/>
      <x:c r="E76" s="29"/>
      <x:c r="F76" s="29"/>
      <x:c r="G76" s="29"/>
      <x:c r="H76" s="29"/>
      <x:c r="I76" s="31"/>
      <x:c r="J76" s="29"/>
      <x:c r="K76" s="65" t="str">
        <x:f>IF(A76="","",IF(J76="Completada","Completa",IF(OR(H76="",I76=""),"Falta",IF(I76&lt;'CONFIGURACIÓN'!$D$12,"Vencida",IF(I76&lt;='CONFIGURACIÓN'!$D$12+'CONFIGURACIÓN'!$D$13,"Próxima","Al día")))))</x:f>
      </x:c>
      <x:c r="L76" s="65" t="str">
        <x:f>IF(A76="","",IF(OR(B76="",COUNTIF('OBJETIVOS'!$A$11:$A$100,B76)=0,C76="",D76="",E76="",G76="",H76="",I76="",J76=""),"ERROR","CORRECTO"))</x:f>
      </x:c>
      <x:c r="M76" s="4"/>
      <x:c r="N76" s="4"/>
      <x:c r="O76" s="4"/>
      <x:c r="P76" s="4"/>
      <x:c r="Q76" s="4"/>
      <x:c r="R76" s="4"/>
      <x:c r="S76" s="4"/>
      <x:c r="T76" s="4"/>
      <x:c r="U76" s="4"/>
      <x:c r="V76" s="4"/>
    </x:row>
    <x:row r="77">
      <x:c r="A77" s="93"/>
      <x:c r="B77" s="29"/>
      <x:c r="C77" s="29"/>
      <x:c r="D77" s="29"/>
      <x:c r="E77" s="29"/>
      <x:c r="F77" s="29"/>
      <x:c r="G77" s="29"/>
      <x:c r="H77" s="29"/>
      <x:c r="I77" s="31"/>
      <x:c r="J77" s="29"/>
      <x:c r="K77" s="65" t="str">
        <x:f>IF(A77="","",IF(J77="Completada","Completa",IF(OR(H77="",I77=""),"Falta",IF(I77&lt;'CONFIGURACIÓN'!$D$12,"Vencida",IF(I77&lt;='CONFIGURACIÓN'!$D$12+'CONFIGURACIÓN'!$D$13,"Próxima","Al día")))))</x:f>
      </x:c>
      <x:c r="L77" s="65" t="str">
        <x:f>IF(A77="","",IF(OR(B77="",COUNTIF('OBJETIVOS'!$A$11:$A$100,B77)=0,C77="",D77="",E77="",G77="",H77="",I77="",J77=""),"ERROR","CORRECTO"))</x:f>
      </x:c>
      <x:c r="M77" s="4"/>
      <x:c r="N77" s="4"/>
      <x:c r="O77" s="4"/>
      <x:c r="P77" s="4"/>
      <x:c r="Q77" s="4"/>
      <x:c r="R77" s="4"/>
      <x:c r="S77" s="4"/>
      <x:c r="T77" s="4"/>
      <x:c r="U77" s="4"/>
      <x:c r="V77" s="4"/>
    </x:row>
    <x:row r="78">
      <x:c r="A78" s="93"/>
      <x:c r="B78" s="29"/>
      <x:c r="C78" s="29"/>
      <x:c r="D78" s="29"/>
      <x:c r="E78" s="29"/>
      <x:c r="F78" s="29"/>
      <x:c r="G78" s="29"/>
      <x:c r="H78" s="29"/>
      <x:c r="I78" s="31"/>
      <x:c r="J78" s="29"/>
      <x:c r="K78" s="65" t="str">
        <x:f>IF(A78="","",IF(J78="Completada","Completa",IF(OR(H78="",I78=""),"Falta",IF(I78&lt;'CONFIGURACIÓN'!$D$12,"Vencida",IF(I78&lt;='CONFIGURACIÓN'!$D$12+'CONFIGURACIÓN'!$D$13,"Próxima","Al día")))))</x:f>
      </x:c>
      <x:c r="L78" s="65" t="str">
        <x:f>IF(A78="","",IF(OR(B78="",COUNTIF('OBJETIVOS'!$A$11:$A$100,B78)=0,C78="",D78="",E78="",G78="",H78="",I78="",J78=""),"ERROR","CORRECTO"))</x:f>
      </x:c>
      <x:c r="M78" s="4"/>
      <x:c r="N78" s="4"/>
      <x:c r="O78" s="4"/>
      <x:c r="P78" s="4"/>
      <x:c r="Q78" s="4"/>
      <x:c r="R78" s="4"/>
      <x:c r="S78" s="4"/>
      <x:c r="T78" s="4"/>
      <x:c r="U78" s="4"/>
      <x:c r="V78" s="4"/>
    </x:row>
    <x:row r="79">
      <x:c r="A79" s="93"/>
      <x:c r="B79" s="29"/>
      <x:c r="C79" s="29"/>
      <x:c r="D79" s="29"/>
      <x:c r="E79" s="29"/>
      <x:c r="F79" s="29"/>
      <x:c r="G79" s="29"/>
      <x:c r="H79" s="29"/>
      <x:c r="I79" s="31"/>
      <x:c r="J79" s="29"/>
      <x:c r="K79" s="65" t="str">
        <x:f>IF(A79="","",IF(J79="Completada","Completa",IF(OR(H79="",I79=""),"Falta",IF(I79&lt;'CONFIGURACIÓN'!$D$12,"Vencida",IF(I79&lt;='CONFIGURACIÓN'!$D$12+'CONFIGURACIÓN'!$D$13,"Próxima","Al día")))))</x:f>
      </x:c>
      <x:c r="L79" s="65" t="str">
        <x:f>IF(A79="","",IF(OR(B79="",COUNTIF('OBJETIVOS'!$A$11:$A$100,B79)=0,C79="",D79="",E79="",G79="",H79="",I79="",J79=""),"ERROR","CORRECTO"))</x:f>
      </x:c>
      <x:c r="M79" s="4"/>
      <x:c r="N79" s="4"/>
      <x:c r="O79" s="4"/>
      <x:c r="P79" s="4"/>
      <x:c r="Q79" s="4"/>
      <x:c r="R79" s="4"/>
      <x:c r="S79" s="4"/>
      <x:c r="T79" s="4"/>
      <x:c r="U79" s="4"/>
      <x:c r="V79" s="4"/>
    </x:row>
    <x:row r="80">
      <x:c r="A80" s="93"/>
      <x:c r="B80" s="29"/>
      <x:c r="C80" s="29"/>
      <x:c r="D80" s="29"/>
      <x:c r="E80" s="29"/>
      <x:c r="F80" s="29"/>
      <x:c r="G80" s="29"/>
      <x:c r="H80" s="29"/>
      <x:c r="I80" s="31"/>
      <x:c r="J80" s="29"/>
      <x:c r="K80" s="65" t="str">
        <x:f>IF(A80="","",IF(J80="Completada","Completa",IF(OR(H80="",I80=""),"Falta",IF(I80&lt;'CONFIGURACIÓN'!$D$12,"Vencida",IF(I80&lt;='CONFIGURACIÓN'!$D$12+'CONFIGURACIÓN'!$D$13,"Próxima","Al día")))))</x:f>
      </x:c>
      <x:c r="L80" s="65" t="str">
        <x:f>IF(A80="","",IF(OR(B80="",COUNTIF('OBJETIVOS'!$A$11:$A$100,B80)=0,C80="",D80="",E80="",G80="",H80="",I80="",J80=""),"ERROR","CORRECTO"))</x:f>
      </x:c>
      <x:c r="M80" s="4"/>
      <x:c r="N80" s="4"/>
      <x:c r="O80" s="4"/>
      <x:c r="P80" s="4"/>
      <x:c r="Q80" s="4"/>
      <x:c r="R80" s="4"/>
      <x:c r="S80" s="4"/>
      <x:c r="T80" s="4"/>
      <x:c r="U80" s="4"/>
      <x:c r="V80" s="4"/>
    </x:row>
    <x:row r="81">
      <x:c r="A81" s="93"/>
      <x:c r="B81" s="29"/>
      <x:c r="C81" s="29"/>
      <x:c r="D81" s="29"/>
      <x:c r="E81" s="29"/>
      <x:c r="F81" s="29"/>
      <x:c r="G81" s="29"/>
      <x:c r="H81" s="29"/>
      <x:c r="I81" s="31"/>
      <x:c r="J81" s="29"/>
      <x:c r="K81" s="65" t="str">
        <x:f>IF(A81="","",IF(J81="Completada","Completa",IF(OR(H81="",I81=""),"Falta",IF(I81&lt;'CONFIGURACIÓN'!$D$12,"Vencida",IF(I81&lt;='CONFIGURACIÓN'!$D$12+'CONFIGURACIÓN'!$D$13,"Próxima","Al día")))))</x:f>
      </x:c>
      <x:c r="L81" s="65" t="str">
        <x:f>IF(A81="","",IF(OR(B81="",COUNTIF('OBJETIVOS'!$A$11:$A$100,B81)=0,C81="",D81="",E81="",G81="",H81="",I81="",J81=""),"ERROR","CORRECTO"))</x:f>
      </x:c>
      <x:c r="M81" s="4"/>
      <x:c r="N81" s="4"/>
      <x:c r="O81" s="4"/>
      <x:c r="P81" s="4"/>
      <x:c r="Q81" s="4"/>
      <x:c r="R81" s="4"/>
      <x:c r="S81" s="4"/>
      <x:c r="T81" s="4"/>
      <x:c r="U81" s="4"/>
      <x:c r="V81" s="4"/>
    </x:row>
    <x:row r="82">
      <x:c r="A82" s="93"/>
      <x:c r="B82" s="29"/>
      <x:c r="C82" s="29"/>
      <x:c r="D82" s="29"/>
      <x:c r="E82" s="29"/>
      <x:c r="F82" s="29"/>
      <x:c r="G82" s="29"/>
      <x:c r="H82" s="29"/>
      <x:c r="I82" s="31"/>
      <x:c r="J82" s="29"/>
      <x:c r="K82" s="65" t="str">
        <x:f>IF(A82="","",IF(J82="Completada","Completa",IF(OR(H82="",I82=""),"Falta",IF(I82&lt;'CONFIGURACIÓN'!$D$12,"Vencida",IF(I82&lt;='CONFIGURACIÓN'!$D$12+'CONFIGURACIÓN'!$D$13,"Próxima","Al día")))))</x:f>
      </x:c>
      <x:c r="L82" s="65" t="str">
        <x:f>IF(A82="","",IF(OR(B82="",COUNTIF('OBJETIVOS'!$A$11:$A$100,B82)=0,C82="",D82="",E82="",G82="",H82="",I82="",J82=""),"ERROR","CORRECTO"))</x:f>
      </x:c>
      <x:c r="M82" s="4"/>
      <x:c r="N82" s="4"/>
      <x:c r="O82" s="4"/>
      <x:c r="P82" s="4"/>
      <x:c r="Q82" s="4"/>
      <x:c r="R82" s="4"/>
      <x:c r="S82" s="4"/>
      <x:c r="T82" s="4"/>
      <x:c r="U82" s="4"/>
      <x:c r="V82" s="4"/>
    </x:row>
    <x:row r="83">
      <x:c r="A83" s="93"/>
      <x:c r="B83" s="29"/>
      <x:c r="C83" s="29"/>
      <x:c r="D83" s="29"/>
      <x:c r="E83" s="29"/>
      <x:c r="F83" s="29"/>
      <x:c r="G83" s="29"/>
      <x:c r="H83" s="29"/>
      <x:c r="I83" s="31"/>
      <x:c r="J83" s="29"/>
      <x:c r="K83" s="65" t="str">
        <x:f>IF(A83="","",IF(J83="Completada","Completa",IF(OR(H83="",I83=""),"Falta",IF(I83&lt;'CONFIGURACIÓN'!$D$12,"Vencida",IF(I83&lt;='CONFIGURACIÓN'!$D$12+'CONFIGURACIÓN'!$D$13,"Próxima","Al día")))))</x:f>
      </x:c>
      <x:c r="L83" s="65" t="str">
        <x:f>IF(A83="","",IF(OR(B83="",COUNTIF('OBJETIVOS'!$A$11:$A$100,B83)=0,C83="",D83="",E83="",G83="",H83="",I83="",J83=""),"ERROR","CORRECTO"))</x:f>
      </x:c>
      <x:c r="M83" s="4"/>
      <x:c r="N83" s="4"/>
      <x:c r="O83" s="4"/>
      <x:c r="P83" s="4"/>
      <x:c r="Q83" s="4"/>
      <x:c r="R83" s="4"/>
      <x:c r="S83" s="4"/>
      <x:c r="T83" s="4"/>
      <x:c r="U83" s="4"/>
      <x:c r="V83" s="4"/>
    </x:row>
    <x:row r="84">
      <x:c r="A84" s="93"/>
      <x:c r="B84" s="29"/>
      <x:c r="C84" s="29"/>
      <x:c r="D84" s="29"/>
      <x:c r="E84" s="29"/>
      <x:c r="F84" s="29"/>
      <x:c r="G84" s="29"/>
      <x:c r="H84" s="29"/>
      <x:c r="I84" s="31"/>
      <x:c r="J84" s="29"/>
      <x:c r="K84" s="65" t="str">
        <x:f>IF(A84="","",IF(J84="Completada","Completa",IF(OR(H84="",I84=""),"Falta",IF(I84&lt;'CONFIGURACIÓN'!$D$12,"Vencida",IF(I84&lt;='CONFIGURACIÓN'!$D$12+'CONFIGURACIÓN'!$D$13,"Próxima","Al día")))))</x:f>
      </x:c>
      <x:c r="L84" s="65" t="str">
        <x:f>IF(A84="","",IF(OR(B84="",COUNTIF('OBJETIVOS'!$A$11:$A$100,B84)=0,C84="",D84="",E84="",G84="",H84="",I84="",J84=""),"ERROR","CORRECTO"))</x:f>
      </x:c>
      <x:c r="M84" s="4"/>
      <x:c r="N84" s="4"/>
      <x:c r="O84" s="4"/>
      <x:c r="P84" s="4"/>
      <x:c r="Q84" s="4"/>
      <x:c r="R84" s="4"/>
      <x:c r="S84" s="4"/>
      <x:c r="T84" s="4"/>
      <x:c r="U84" s="4"/>
      <x:c r="V84" s="4"/>
    </x:row>
    <x:row r="85">
      <x:c r="A85" s="93"/>
      <x:c r="B85" s="29"/>
      <x:c r="C85" s="29"/>
      <x:c r="D85" s="29"/>
      <x:c r="E85" s="29"/>
      <x:c r="F85" s="29"/>
      <x:c r="G85" s="29"/>
      <x:c r="H85" s="29"/>
      <x:c r="I85" s="31"/>
      <x:c r="J85" s="29"/>
      <x:c r="K85" s="65" t="str">
        <x:f>IF(A85="","",IF(J85="Completada","Completa",IF(OR(H85="",I85=""),"Falta",IF(I85&lt;'CONFIGURACIÓN'!$D$12,"Vencida",IF(I85&lt;='CONFIGURACIÓN'!$D$12+'CONFIGURACIÓN'!$D$13,"Próxima","Al día")))))</x:f>
      </x:c>
      <x:c r="L85" s="65" t="str">
        <x:f>IF(A85="","",IF(OR(B85="",COUNTIF('OBJETIVOS'!$A$11:$A$100,B85)=0,C85="",D85="",E85="",G85="",H85="",I85="",J85=""),"ERROR","CORRECTO"))</x:f>
      </x:c>
      <x:c r="M85" s="4"/>
      <x:c r="N85" s="4"/>
      <x:c r="O85" s="4"/>
      <x:c r="P85" s="4"/>
      <x:c r="Q85" s="4"/>
      <x:c r="R85" s="4"/>
      <x:c r="S85" s="4"/>
      <x:c r="T85" s="4"/>
      <x:c r="U85" s="4"/>
      <x:c r="V85" s="4"/>
    </x:row>
    <x:row r="86">
      <x:c r="A86" s="93"/>
      <x:c r="B86" s="29"/>
      <x:c r="C86" s="29"/>
      <x:c r="D86" s="29"/>
      <x:c r="E86" s="29"/>
      <x:c r="F86" s="29"/>
      <x:c r="G86" s="29"/>
      <x:c r="H86" s="29"/>
      <x:c r="I86" s="31"/>
      <x:c r="J86" s="29"/>
      <x:c r="K86" s="65" t="str">
        <x:f>IF(A86="","",IF(J86="Completada","Completa",IF(OR(H86="",I86=""),"Falta",IF(I86&lt;'CONFIGURACIÓN'!$D$12,"Vencida",IF(I86&lt;='CONFIGURACIÓN'!$D$12+'CONFIGURACIÓN'!$D$13,"Próxima","Al día")))))</x:f>
      </x:c>
      <x:c r="L86" s="65" t="str">
        <x:f>IF(A86="","",IF(OR(B86="",COUNTIF('OBJETIVOS'!$A$11:$A$100,B86)=0,C86="",D86="",E86="",G86="",H86="",I86="",J86=""),"ERROR","CORRECTO"))</x:f>
      </x:c>
      <x:c r="M86" s="4"/>
      <x:c r="N86" s="4"/>
      <x:c r="O86" s="4"/>
      <x:c r="P86" s="4"/>
      <x:c r="Q86" s="4"/>
      <x:c r="R86" s="4"/>
      <x:c r="S86" s="4"/>
      <x:c r="T86" s="4"/>
      <x:c r="U86" s="4"/>
      <x:c r="V86" s="4"/>
    </x:row>
    <x:row r="87">
      <x:c r="A87" s="93"/>
      <x:c r="B87" s="29"/>
      <x:c r="C87" s="29"/>
      <x:c r="D87" s="29"/>
      <x:c r="E87" s="29"/>
      <x:c r="F87" s="29"/>
      <x:c r="G87" s="29"/>
      <x:c r="H87" s="29"/>
      <x:c r="I87" s="31"/>
      <x:c r="J87" s="29"/>
      <x:c r="K87" s="65" t="str">
        <x:f>IF(A87="","",IF(J87="Completada","Completa",IF(OR(H87="",I87=""),"Falta",IF(I87&lt;'CONFIGURACIÓN'!$D$12,"Vencida",IF(I87&lt;='CONFIGURACIÓN'!$D$12+'CONFIGURACIÓN'!$D$13,"Próxima","Al día")))))</x:f>
      </x:c>
      <x:c r="L87" s="65" t="str">
        <x:f>IF(A87="","",IF(OR(B87="",COUNTIF('OBJETIVOS'!$A$11:$A$100,B87)=0,C87="",D87="",E87="",G87="",H87="",I87="",J87=""),"ERROR","CORRECTO"))</x:f>
      </x:c>
      <x:c r="M87" s="4"/>
      <x:c r="N87" s="4"/>
      <x:c r="O87" s="4"/>
      <x:c r="P87" s="4"/>
      <x:c r="Q87" s="4"/>
      <x:c r="R87" s="4"/>
      <x:c r="S87" s="4"/>
      <x:c r="T87" s="4"/>
      <x:c r="U87" s="4"/>
      <x:c r="V87" s="4"/>
    </x:row>
    <x:row r="88">
      <x:c r="A88" s="93"/>
      <x:c r="B88" s="29"/>
      <x:c r="C88" s="29"/>
      <x:c r="D88" s="29"/>
      <x:c r="E88" s="29"/>
      <x:c r="F88" s="29"/>
      <x:c r="G88" s="29"/>
      <x:c r="H88" s="29"/>
      <x:c r="I88" s="31"/>
      <x:c r="J88" s="29"/>
      <x:c r="K88" s="65" t="str">
        <x:f>IF(A88="","",IF(J88="Completada","Completa",IF(OR(H88="",I88=""),"Falta",IF(I88&lt;'CONFIGURACIÓN'!$D$12,"Vencida",IF(I88&lt;='CONFIGURACIÓN'!$D$12+'CONFIGURACIÓN'!$D$13,"Próxima","Al día")))))</x:f>
      </x:c>
      <x:c r="L88" s="65" t="str">
        <x:f>IF(A88="","",IF(OR(B88="",COUNTIF('OBJETIVOS'!$A$11:$A$100,B88)=0,C88="",D88="",E88="",G88="",H88="",I88="",J88=""),"ERROR","CORRECTO"))</x:f>
      </x:c>
      <x:c r="M88" s="4"/>
      <x:c r="N88" s="4"/>
      <x:c r="O88" s="4"/>
      <x:c r="P88" s="4"/>
      <x:c r="Q88" s="4"/>
      <x:c r="R88" s="4"/>
      <x:c r="S88" s="4"/>
      <x:c r="T88" s="4"/>
      <x:c r="U88" s="4"/>
      <x:c r="V88" s="4"/>
    </x:row>
    <x:row r="89">
      <x:c r="A89" s="93"/>
      <x:c r="B89" s="29"/>
      <x:c r="C89" s="29"/>
      <x:c r="D89" s="29"/>
      <x:c r="E89" s="29"/>
      <x:c r="F89" s="29"/>
      <x:c r="G89" s="29"/>
      <x:c r="H89" s="29"/>
      <x:c r="I89" s="31"/>
      <x:c r="J89" s="29"/>
      <x:c r="K89" s="65" t="str">
        <x:f>IF(A89="","",IF(J89="Completada","Completa",IF(OR(H89="",I89=""),"Falta",IF(I89&lt;'CONFIGURACIÓN'!$D$12,"Vencida",IF(I89&lt;='CONFIGURACIÓN'!$D$12+'CONFIGURACIÓN'!$D$13,"Próxima","Al día")))))</x:f>
      </x:c>
      <x:c r="L89" s="65" t="str">
        <x:f>IF(A89="","",IF(OR(B89="",COUNTIF('OBJETIVOS'!$A$11:$A$100,B89)=0,C89="",D89="",E89="",G89="",H89="",I89="",J89=""),"ERROR","CORRECTO"))</x:f>
      </x:c>
      <x:c r="M89" s="4"/>
      <x:c r="N89" s="4"/>
      <x:c r="O89" s="4"/>
      <x:c r="P89" s="4"/>
      <x:c r="Q89" s="4"/>
      <x:c r="R89" s="4"/>
      <x:c r="S89" s="4"/>
      <x:c r="T89" s="4"/>
      <x:c r="U89" s="4"/>
      <x:c r="V89" s="4"/>
    </x:row>
    <x:row r="90">
      <x:c r="A90" s="93"/>
      <x:c r="B90" s="29"/>
      <x:c r="C90" s="29"/>
      <x:c r="D90" s="29"/>
      <x:c r="E90" s="29"/>
      <x:c r="F90" s="29"/>
      <x:c r="G90" s="29"/>
      <x:c r="H90" s="29"/>
      <x:c r="I90" s="31"/>
      <x:c r="J90" s="29"/>
      <x:c r="K90" s="65" t="str">
        <x:f>IF(A90="","",IF(J90="Completada","Completa",IF(OR(H90="",I90=""),"Falta",IF(I90&lt;'CONFIGURACIÓN'!$D$12,"Vencida",IF(I90&lt;='CONFIGURACIÓN'!$D$12+'CONFIGURACIÓN'!$D$13,"Próxima","Al día")))))</x:f>
      </x:c>
      <x:c r="L90" s="65" t="str">
        <x:f>IF(A90="","",IF(OR(B90="",COUNTIF('OBJETIVOS'!$A$11:$A$100,B90)=0,C90="",D90="",E90="",G90="",H90="",I90="",J90=""),"ERROR","CORRECTO"))</x:f>
      </x:c>
      <x:c r="M90" s="4"/>
      <x:c r="N90" s="4"/>
      <x:c r="O90" s="4"/>
      <x:c r="P90" s="4"/>
      <x:c r="Q90" s="4"/>
      <x:c r="R90" s="4"/>
      <x:c r="S90" s="4"/>
      <x:c r="T90" s="4"/>
      <x:c r="U90" s="4"/>
      <x:c r="V90" s="4"/>
    </x:row>
    <x:row r="91">
      <x:c r="A91" s="93"/>
      <x:c r="B91" s="29"/>
      <x:c r="C91" s="29"/>
      <x:c r="D91" s="29"/>
      <x:c r="E91" s="29"/>
      <x:c r="F91" s="29"/>
      <x:c r="G91" s="29"/>
      <x:c r="H91" s="29"/>
      <x:c r="I91" s="31"/>
      <x:c r="J91" s="29"/>
      <x:c r="K91" s="65" t="str">
        <x:f>IF(A91="","",IF(J91="Completada","Completa",IF(OR(H91="",I91=""),"Falta",IF(I91&lt;'CONFIGURACIÓN'!$D$12,"Vencida",IF(I91&lt;='CONFIGURACIÓN'!$D$12+'CONFIGURACIÓN'!$D$13,"Próxima","Al día")))))</x:f>
      </x:c>
      <x:c r="L91" s="65" t="str">
        <x:f>IF(A91="","",IF(OR(B91="",COUNTIF('OBJETIVOS'!$A$11:$A$100,B91)=0,C91="",D91="",E91="",G91="",H91="",I91="",J91=""),"ERROR","CORRECTO"))</x:f>
      </x:c>
      <x:c r="M91" s="4"/>
      <x:c r="N91" s="4"/>
      <x:c r="O91" s="4"/>
      <x:c r="P91" s="4"/>
      <x:c r="Q91" s="4"/>
      <x:c r="R91" s="4"/>
      <x:c r="S91" s="4"/>
      <x:c r="T91" s="4"/>
      <x:c r="U91" s="4"/>
      <x:c r="V91" s="4"/>
    </x:row>
    <x:row r="92">
      <x:c r="A92" s="93"/>
      <x:c r="B92" s="29"/>
      <x:c r="C92" s="29"/>
      <x:c r="D92" s="29"/>
      <x:c r="E92" s="29"/>
      <x:c r="F92" s="29"/>
      <x:c r="G92" s="29"/>
      <x:c r="H92" s="29"/>
      <x:c r="I92" s="31"/>
      <x:c r="J92" s="29"/>
      <x:c r="K92" s="65" t="str">
        <x:f>IF(A92="","",IF(J92="Completada","Completa",IF(OR(H92="",I92=""),"Falta",IF(I92&lt;'CONFIGURACIÓN'!$D$12,"Vencida",IF(I92&lt;='CONFIGURACIÓN'!$D$12+'CONFIGURACIÓN'!$D$13,"Próxima","Al día")))))</x:f>
      </x:c>
      <x:c r="L92" s="65" t="str">
        <x:f>IF(A92="","",IF(OR(B92="",COUNTIF('OBJETIVOS'!$A$11:$A$100,B92)=0,C92="",D92="",E92="",G92="",H92="",I92="",J92=""),"ERROR","CORRECTO"))</x:f>
      </x:c>
      <x:c r="M92" s="4"/>
      <x:c r="N92" s="4"/>
      <x:c r="O92" s="4"/>
      <x:c r="P92" s="4"/>
      <x:c r="Q92" s="4"/>
      <x:c r="R92" s="4"/>
      <x:c r="S92" s="4"/>
      <x:c r="T92" s="4"/>
      <x:c r="U92" s="4"/>
      <x:c r="V92" s="4"/>
    </x:row>
    <x:row r="93">
      <x:c r="A93" s="93"/>
      <x:c r="B93" s="29"/>
      <x:c r="C93" s="29"/>
      <x:c r="D93" s="29"/>
      <x:c r="E93" s="29"/>
      <x:c r="F93" s="29"/>
      <x:c r="G93" s="29"/>
      <x:c r="H93" s="29"/>
      <x:c r="I93" s="31"/>
      <x:c r="J93" s="29"/>
      <x:c r="K93" s="65" t="str">
        <x:f>IF(A93="","",IF(J93="Completada","Completa",IF(OR(H93="",I93=""),"Falta",IF(I93&lt;'CONFIGURACIÓN'!$D$12,"Vencida",IF(I93&lt;='CONFIGURACIÓN'!$D$12+'CONFIGURACIÓN'!$D$13,"Próxima","Al día")))))</x:f>
      </x:c>
      <x:c r="L93" s="65" t="str">
        <x:f>IF(A93="","",IF(OR(B93="",COUNTIF('OBJETIVOS'!$A$11:$A$100,B93)=0,C93="",D93="",E93="",G93="",H93="",I93="",J93=""),"ERROR","CORRECTO"))</x:f>
      </x:c>
      <x:c r="M93" s="4"/>
      <x:c r="N93" s="4"/>
      <x:c r="O93" s="4"/>
      <x:c r="P93" s="4"/>
      <x:c r="Q93" s="4"/>
      <x:c r="R93" s="4"/>
      <x:c r="S93" s="4"/>
      <x:c r="T93" s="4"/>
      <x:c r="U93" s="4"/>
      <x:c r="V93" s="4"/>
    </x:row>
    <x:row r="94">
      <x:c r="A94" s="93"/>
      <x:c r="B94" s="29"/>
      <x:c r="C94" s="29"/>
      <x:c r="D94" s="29"/>
      <x:c r="E94" s="29"/>
      <x:c r="F94" s="29"/>
      <x:c r="G94" s="29"/>
      <x:c r="H94" s="29"/>
      <x:c r="I94" s="31"/>
      <x:c r="J94" s="29"/>
      <x:c r="K94" s="65" t="str">
        <x:f>IF(A94="","",IF(J94="Completada","Completa",IF(OR(H94="",I94=""),"Falta",IF(I94&lt;'CONFIGURACIÓN'!$D$12,"Vencida",IF(I94&lt;='CONFIGURACIÓN'!$D$12+'CONFIGURACIÓN'!$D$13,"Próxima","Al día")))))</x:f>
      </x:c>
      <x:c r="L94" s="65" t="str">
        <x:f>IF(A94="","",IF(OR(B94="",COUNTIF('OBJETIVOS'!$A$11:$A$100,B94)=0,C94="",D94="",E94="",G94="",H94="",I94="",J94=""),"ERROR","CORRECTO"))</x:f>
      </x:c>
      <x:c r="M94" s="4"/>
      <x:c r="N94" s="4"/>
      <x:c r="O94" s="4"/>
      <x:c r="P94" s="4"/>
      <x:c r="Q94" s="4"/>
      <x:c r="R94" s="4"/>
      <x:c r="S94" s="4"/>
      <x:c r="T94" s="4"/>
      <x:c r="U94" s="4"/>
      <x:c r="V94" s="4"/>
    </x:row>
    <x:row r="95">
      <x:c r="A95" s="93"/>
      <x:c r="B95" s="29"/>
      <x:c r="C95" s="29"/>
      <x:c r="D95" s="29"/>
      <x:c r="E95" s="29"/>
      <x:c r="F95" s="29"/>
      <x:c r="G95" s="29"/>
      <x:c r="H95" s="29"/>
      <x:c r="I95" s="31"/>
      <x:c r="J95" s="29"/>
      <x:c r="K95" s="65" t="str">
        <x:f>IF(A95="","",IF(J95="Completada","Completa",IF(OR(H95="",I95=""),"Falta",IF(I95&lt;'CONFIGURACIÓN'!$D$12,"Vencida",IF(I95&lt;='CONFIGURACIÓN'!$D$12+'CONFIGURACIÓN'!$D$13,"Próxima","Al día")))))</x:f>
      </x:c>
      <x:c r="L95" s="65" t="str">
        <x:f>IF(A95="","",IF(OR(B95="",COUNTIF('OBJETIVOS'!$A$11:$A$100,B95)=0,C95="",D95="",E95="",G95="",H95="",I95="",J95=""),"ERROR","CORRECTO"))</x:f>
      </x:c>
      <x:c r="M95" s="4"/>
      <x:c r="N95" s="4"/>
      <x:c r="O95" s="4"/>
      <x:c r="P95" s="4"/>
      <x:c r="Q95" s="4"/>
      <x:c r="R95" s="4"/>
      <x:c r="S95" s="4"/>
      <x:c r="T95" s="4"/>
      <x:c r="U95" s="4"/>
      <x:c r="V95" s="4"/>
    </x:row>
    <x:row r="96">
      <x:c r="A96" s="93"/>
      <x:c r="B96" s="29"/>
      <x:c r="C96" s="29"/>
      <x:c r="D96" s="29"/>
      <x:c r="E96" s="29"/>
      <x:c r="F96" s="29"/>
      <x:c r="G96" s="29"/>
      <x:c r="H96" s="29"/>
      <x:c r="I96" s="31"/>
      <x:c r="J96" s="29"/>
      <x:c r="K96" s="65" t="str">
        <x:f>IF(A96="","",IF(J96="Completada","Completa",IF(OR(H96="",I96=""),"Falta",IF(I96&lt;'CONFIGURACIÓN'!$D$12,"Vencida",IF(I96&lt;='CONFIGURACIÓN'!$D$12+'CONFIGURACIÓN'!$D$13,"Próxima","Al día")))))</x:f>
      </x:c>
      <x:c r="L96" s="65" t="str">
        <x:f>IF(A96="","",IF(OR(B96="",COUNTIF('OBJETIVOS'!$A$11:$A$100,B96)=0,C96="",D96="",E96="",G96="",H96="",I96="",J96=""),"ERROR","CORRECTO"))</x:f>
      </x:c>
      <x:c r="M96" s="4"/>
      <x:c r="N96" s="4"/>
      <x:c r="O96" s="4"/>
      <x:c r="P96" s="4"/>
      <x:c r="Q96" s="4"/>
      <x:c r="R96" s="4"/>
      <x:c r="S96" s="4"/>
      <x:c r="T96" s="4"/>
      <x:c r="U96" s="4"/>
      <x:c r="V96" s="4"/>
    </x:row>
    <x:row r="97">
      <x:c r="A97" s="93"/>
      <x:c r="B97" s="29"/>
      <x:c r="C97" s="29"/>
      <x:c r="D97" s="29"/>
      <x:c r="E97" s="29"/>
      <x:c r="F97" s="29"/>
      <x:c r="G97" s="29"/>
      <x:c r="H97" s="29"/>
      <x:c r="I97" s="31"/>
      <x:c r="J97" s="29"/>
      <x:c r="K97" s="65" t="str">
        <x:f>IF(A97="","",IF(J97="Completada","Completa",IF(OR(H97="",I97=""),"Falta",IF(I97&lt;'CONFIGURACIÓN'!$D$12,"Vencida",IF(I97&lt;='CONFIGURACIÓN'!$D$12+'CONFIGURACIÓN'!$D$13,"Próxima","Al día")))))</x:f>
      </x:c>
      <x:c r="L97" s="65" t="str">
        <x:f>IF(A97="","",IF(OR(B97="",COUNTIF('OBJETIVOS'!$A$11:$A$100,B97)=0,C97="",D97="",E97="",G97="",H97="",I97="",J97=""),"ERROR","CORRECTO"))</x:f>
      </x:c>
      <x:c r="M97" s="4"/>
      <x:c r="N97" s="4"/>
      <x:c r="O97" s="4"/>
      <x:c r="P97" s="4"/>
      <x:c r="Q97" s="4"/>
      <x:c r="R97" s="4"/>
      <x:c r="S97" s="4"/>
      <x:c r="T97" s="4"/>
      <x:c r="U97" s="4"/>
      <x:c r="V97" s="4"/>
    </x:row>
    <x:row r="98">
      <x:c r="A98" s="93"/>
      <x:c r="B98" s="29"/>
      <x:c r="C98" s="29"/>
      <x:c r="D98" s="29"/>
      <x:c r="E98" s="29"/>
      <x:c r="F98" s="29"/>
      <x:c r="G98" s="29"/>
      <x:c r="H98" s="29"/>
      <x:c r="I98" s="31"/>
      <x:c r="J98" s="29"/>
      <x:c r="K98" s="65" t="str">
        <x:f>IF(A98="","",IF(J98="Completada","Completa",IF(OR(H98="",I98=""),"Falta",IF(I98&lt;'CONFIGURACIÓN'!$D$12,"Vencida",IF(I98&lt;='CONFIGURACIÓN'!$D$12+'CONFIGURACIÓN'!$D$13,"Próxima","Al día")))))</x:f>
      </x:c>
      <x:c r="L98" s="65" t="str">
        <x:f>IF(A98="","",IF(OR(B98="",COUNTIF('OBJETIVOS'!$A$11:$A$100,B98)=0,C98="",D98="",E98="",G98="",H98="",I98="",J98=""),"ERROR","CORRECTO"))</x:f>
      </x:c>
      <x:c r="M98" s="4"/>
      <x:c r="N98" s="4"/>
      <x:c r="O98" s="4"/>
      <x:c r="P98" s="4"/>
      <x:c r="Q98" s="4"/>
      <x:c r="R98" s="4"/>
      <x:c r="S98" s="4"/>
      <x:c r="T98" s="4"/>
      <x:c r="U98" s="4"/>
      <x:c r="V98" s="4"/>
    </x:row>
    <x:row r="99">
      <x:c r="A99" s="93"/>
      <x:c r="B99" s="29"/>
      <x:c r="C99" s="29"/>
      <x:c r="D99" s="29"/>
      <x:c r="E99" s="29"/>
      <x:c r="F99" s="29"/>
      <x:c r="G99" s="29"/>
      <x:c r="H99" s="29"/>
      <x:c r="I99" s="31"/>
      <x:c r="J99" s="29"/>
      <x:c r="K99" s="65" t="str">
        <x:f>IF(A99="","",IF(J99="Completada","Completa",IF(OR(H99="",I99=""),"Falta",IF(I99&lt;'CONFIGURACIÓN'!$D$12,"Vencida",IF(I99&lt;='CONFIGURACIÓN'!$D$12+'CONFIGURACIÓN'!$D$13,"Próxima","Al día")))))</x:f>
      </x:c>
      <x:c r="L99" s="65" t="str">
        <x:f>IF(A99="","",IF(OR(B99="",COUNTIF('OBJETIVOS'!$A$11:$A$100,B99)=0,C99="",D99="",E99="",G99="",H99="",I99="",J99=""),"ERROR","CORRECTO"))</x:f>
      </x:c>
      <x:c r="M99" s="4"/>
      <x:c r="N99" s="4"/>
      <x:c r="O99" s="4"/>
      <x:c r="P99" s="4"/>
      <x:c r="Q99" s="4"/>
      <x:c r="R99" s="4"/>
      <x:c r="S99" s="4"/>
      <x:c r="T99" s="4"/>
      <x:c r="U99" s="4"/>
      <x:c r="V99" s="4"/>
    </x:row>
    <x:row r="100">
      <x:c r="A100" s="93"/>
      <x:c r="B100" s="29"/>
      <x:c r="C100" s="29"/>
      <x:c r="D100" s="29"/>
      <x:c r="E100" s="29"/>
      <x:c r="F100" s="29"/>
      <x:c r="G100" s="29"/>
      <x:c r="H100" s="29"/>
      <x:c r="I100" s="31"/>
      <x:c r="J100" s="29"/>
      <x:c r="K100" s="65" t="str">
        <x:f>IF(A100="","",IF(J100="Completada","Completa",IF(OR(H100="",I100=""),"Falta",IF(I100&lt;'CONFIGURACIÓN'!$D$12,"Vencida",IF(I100&lt;='CONFIGURACIÓN'!$D$12+'CONFIGURACIÓN'!$D$13,"Próxima","Al día")))))</x:f>
      </x:c>
      <x:c r="L100" s="65" t="str">
        <x:f>IF(A100="","",IF(OR(B100="",COUNTIF('OBJETIVOS'!$A$11:$A$100,B100)=0,C100="",D100="",E100="",G100="",H100="",I100="",J100=""),"ERROR","CORRECTO"))</x:f>
      </x:c>
      <x:c r="M100" s="4"/>
      <x:c r="N100" s="4"/>
      <x:c r="O100" s="4"/>
      <x:c r="P100" s="4"/>
      <x:c r="Q100" s="4"/>
      <x:c r="R100" s="4"/>
      <x:c r="S100" s="4"/>
      <x:c r="T100" s="4"/>
      <x:c r="U100" s="4"/>
      <x:c r="V100" s="4"/>
    </x:row>
    <x:row r="101">
      <x:c r="A101" s="93"/>
      <x:c r="B101" s="29"/>
      <x:c r="C101" s="29"/>
      <x:c r="D101" s="29"/>
      <x:c r="E101" s="29"/>
      <x:c r="F101" s="29"/>
      <x:c r="G101" s="29"/>
      <x:c r="H101" s="29"/>
      <x:c r="I101" s="31"/>
      <x:c r="J101" s="29"/>
      <x:c r="K101" s="65" t="str">
        <x:f>IF(A101="","",IF(J101="Completada","Completa",IF(OR(H101="",I101=""),"Falta",IF(I101&lt;'CONFIGURACIÓN'!$D$12,"Vencida",IF(I101&lt;='CONFIGURACIÓN'!$D$12+'CONFIGURACIÓN'!$D$13,"Próxima","Al día")))))</x:f>
      </x:c>
      <x:c r="L101" s="65" t="str">
        <x:f>IF(A101="","",IF(OR(B101="",COUNTIF('OBJETIVOS'!$A$11:$A$100,B101)=0,C101="",D101="",E101="",G101="",H101="",I101="",J101=""),"ERROR","CORRECTO"))</x:f>
      </x:c>
      <x:c r="M101" s="4"/>
      <x:c r="N101" s="4"/>
      <x:c r="O101" s="4"/>
      <x:c r="P101" s="4"/>
      <x:c r="Q101" s="4"/>
      <x:c r="R101" s="4"/>
      <x:c r="S101" s="4"/>
      <x:c r="T101" s="4"/>
      <x:c r="U101" s="4"/>
      <x:c r="V101" s="4"/>
    </x:row>
    <x:row r="102">
      <x:c r="A102" s="93"/>
      <x:c r="B102" s="29"/>
      <x:c r="C102" s="29"/>
      <x:c r="D102" s="29"/>
      <x:c r="E102" s="29"/>
      <x:c r="F102" s="29"/>
      <x:c r="G102" s="29"/>
      <x:c r="H102" s="29"/>
      <x:c r="I102" s="31"/>
      <x:c r="J102" s="29"/>
      <x:c r="K102" s="65" t="str">
        <x:f>IF(A102="","",IF(J102="Completada","Completa",IF(OR(H102="",I102=""),"Falta",IF(I102&lt;'CONFIGURACIÓN'!$D$12,"Vencida",IF(I102&lt;='CONFIGURACIÓN'!$D$12+'CONFIGURACIÓN'!$D$13,"Próxima","Al día")))))</x:f>
      </x:c>
      <x:c r="L102" s="65" t="str">
        <x:f>IF(A102="","",IF(OR(B102="",COUNTIF('OBJETIVOS'!$A$11:$A$100,B102)=0,C102="",D102="",E102="",G102="",H102="",I102="",J102=""),"ERROR","CORRECTO"))</x:f>
      </x:c>
      <x:c r="M102" s="4"/>
      <x:c r="N102" s="4"/>
      <x:c r="O102" s="4"/>
      <x:c r="P102" s="4"/>
      <x:c r="Q102" s="4"/>
      <x:c r="R102" s="4"/>
      <x:c r="S102" s="4"/>
      <x:c r="T102" s="4"/>
      <x:c r="U102" s="4"/>
      <x:c r="V102" s="4"/>
    </x:row>
    <x:row r="103">
      <x:c r="A103" s="93"/>
      <x:c r="B103" s="29"/>
      <x:c r="C103" s="29"/>
      <x:c r="D103" s="29"/>
      <x:c r="E103" s="29"/>
      <x:c r="F103" s="29"/>
      <x:c r="G103" s="29"/>
      <x:c r="H103" s="29"/>
      <x:c r="I103" s="31"/>
      <x:c r="J103" s="29"/>
      <x:c r="K103" s="65" t="str">
        <x:f>IF(A103="","",IF(J103="Completada","Completa",IF(OR(H103="",I103=""),"Falta",IF(I103&lt;'CONFIGURACIÓN'!$D$12,"Vencida",IF(I103&lt;='CONFIGURACIÓN'!$D$12+'CONFIGURACIÓN'!$D$13,"Próxima","Al día")))))</x:f>
      </x:c>
      <x:c r="L103" s="65" t="str">
        <x:f>IF(A103="","",IF(OR(B103="",COUNTIF('OBJETIVOS'!$A$11:$A$100,B103)=0,C103="",D103="",E103="",G103="",H103="",I103="",J103=""),"ERROR","CORRECTO"))</x:f>
      </x:c>
      <x:c r="M103" s="4"/>
      <x:c r="N103" s="4"/>
      <x:c r="O103" s="4"/>
      <x:c r="P103" s="4"/>
      <x:c r="Q103" s="4"/>
      <x:c r="R103" s="4"/>
      <x:c r="S103" s="4"/>
      <x:c r="T103" s="4"/>
      <x:c r="U103" s="4"/>
      <x:c r="V103" s="4"/>
    </x:row>
    <x:row r="104">
      <x:c r="A104" s="93"/>
      <x:c r="B104" s="29"/>
      <x:c r="C104" s="29"/>
      <x:c r="D104" s="29"/>
      <x:c r="E104" s="29"/>
      <x:c r="F104" s="29"/>
      <x:c r="G104" s="29"/>
      <x:c r="H104" s="29"/>
      <x:c r="I104" s="31"/>
      <x:c r="J104" s="29"/>
      <x:c r="K104" s="65" t="str">
        <x:f>IF(A104="","",IF(J104="Completada","Completa",IF(OR(H104="",I104=""),"Falta",IF(I104&lt;'CONFIGURACIÓN'!$D$12,"Vencida",IF(I104&lt;='CONFIGURACIÓN'!$D$12+'CONFIGURACIÓN'!$D$13,"Próxima","Al día")))))</x:f>
      </x:c>
      <x:c r="L104" s="65" t="str">
        <x:f>IF(A104="","",IF(OR(B104="",COUNTIF('OBJETIVOS'!$A$11:$A$100,B104)=0,C104="",D104="",E104="",G104="",H104="",I104="",J104=""),"ERROR","CORRECTO"))</x:f>
      </x:c>
      <x:c r="M104" s="4"/>
      <x:c r="N104" s="4"/>
      <x:c r="O104" s="4"/>
      <x:c r="P104" s="4"/>
      <x:c r="Q104" s="4"/>
      <x:c r="R104" s="4"/>
      <x:c r="S104" s="4"/>
      <x:c r="T104" s="4"/>
      <x:c r="U104" s="4"/>
      <x:c r="V104" s="4"/>
    </x:row>
    <x:row r="105">
      <x:c r="A105" s="93"/>
      <x:c r="B105" s="29"/>
      <x:c r="C105" s="29"/>
      <x:c r="D105" s="29"/>
      <x:c r="E105" s="29"/>
      <x:c r="F105" s="29"/>
      <x:c r="G105" s="29"/>
      <x:c r="H105" s="29"/>
      <x:c r="I105" s="31"/>
      <x:c r="J105" s="29"/>
      <x:c r="K105" s="65" t="str">
        <x:f>IF(A105="","",IF(J105="Completada","Completa",IF(OR(H105="",I105=""),"Falta",IF(I105&lt;'CONFIGURACIÓN'!$D$12,"Vencida",IF(I105&lt;='CONFIGURACIÓN'!$D$12+'CONFIGURACIÓN'!$D$13,"Próxima","Al día")))))</x:f>
      </x:c>
      <x:c r="L105" s="65" t="str">
        <x:f>IF(A105="","",IF(OR(B105="",COUNTIF('OBJETIVOS'!$A$11:$A$100,B105)=0,C105="",D105="",E105="",G105="",H105="",I105="",J105=""),"ERROR","CORRECTO"))</x:f>
      </x:c>
      <x:c r="M105" s="4"/>
      <x:c r="N105" s="4"/>
      <x:c r="O105" s="4"/>
      <x:c r="P105" s="4"/>
      <x:c r="Q105" s="4"/>
      <x:c r="R105" s="4"/>
      <x:c r="S105" s="4"/>
      <x:c r="T105" s="4"/>
      <x:c r="U105" s="4"/>
      <x:c r="V105" s="4"/>
    </x:row>
    <x:row r="106">
      <x:c r="A106" s="93"/>
      <x:c r="B106" s="29"/>
      <x:c r="C106" s="29"/>
      <x:c r="D106" s="29"/>
      <x:c r="E106" s="29"/>
      <x:c r="F106" s="29"/>
      <x:c r="G106" s="29"/>
      <x:c r="H106" s="29"/>
      <x:c r="I106" s="31"/>
      <x:c r="J106" s="29"/>
      <x:c r="K106" s="65" t="str">
        <x:f>IF(A106="","",IF(J106="Completada","Completa",IF(OR(H106="",I106=""),"Falta",IF(I106&lt;'CONFIGURACIÓN'!$D$12,"Vencida",IF(I106&lt;='CONFIGURACIÓN'!$D$12+'CONFIGURACIÓN'!$D$13,"Próxima","Al día")))))</x:f>
      </x:c>
      <x:c r="L106" s="65" t="str">
        <x:f>IF(A106="","",IF(OR(B106="",COUNTIF('OBJETIVOS'!$A$11:$A$100,B106)=0,C106="",D106="",E106="",G106="",H106="",I106="",J106=""),"ERROR","CORRECTO"))</x:f>
      </x:c>
      <x:c r="M106" s="4"/>
      <x:c r="N106" s="4"/>
      <x:c r="O106" s="4"/>
      <x:c r="P106" s="4"/>
      <x:c r="Q106" s="4"/>
      <x:c r="R106" s="4"/>
      <x:c r="S106" s="4"/>
      <x:c r="T106" s="4"/>
      <x:c r="U106" s="4"/>
      <x:c r="V106" s="4"/>
    </x:row>
    <x:row r="107">
      <x:c r="A107" s="93"/>
      <x:c r="B107" s="29"/>
      <x:c r="C107" s="29"/>
      <x:c r="D107" s="29"/>
      <x:c r="E107" s="29"/>
      <x:c r="F107" s="29"/>
      <x:c r="G107" s="29"/>
      <x:c r="H107" s="29"/>
      <x:c r="I107" s="31"/>
      <x:c r="J107" s="29"/>
      <x:c r="K107" s="65" t="str">
        <x:f>IF(A107="","",IF(J107="Completada","Completa",IF(OR(H107="",I107=""),"Falta",IF(I107&lt;'CONFIGURACIÓN'!$D$12,"Vencida",IF(I107&lt;='CONFIGURACIÓN'!$D$12+'CONFIGURACIÓN'!$D$13,"Próxima","Al día")))))</x:f>
      </x:c>
      <x:c r="L107" s="65" t="str">
        <x:f>IF(A107="","",IF(OR(B107="",COUNTIF('OBJETIVOS'!$A$11:$A$100,B107)=0,C107="",D107="",E107="",G107="",H107="",I107="",J107=""),"ERROR","CORRECTO"))</x:f>
      </x:c>
      <x:c r="M107" s="4"/>
      <x:c r="N107" s="4"/>
      <x:c r="O107" s="4"/>
      <x:c r="P107" s="4"/>
      <x:c r="Q107" s="4"/>
      <x:c r="R107" s="4"/>
      <x:c r="S107" s="4"/>
      <x:c r="T107" s="4"/>
      <x:c r="U107" s="4"/>
      <x:c r="V107" s="4"/>
    </x:row>
    <x:row r="108">
      <x:c r="A108" s="93"/>
      <x:c r="B108" s="29"/>
      <x:c r="C108" s="29"/>
      <x:c r="D108" s="29"/>
      <x:c r="E108" s="29"/>
      <x:c r="F108" s="29"/>
      <x:c r="G108" s="29"/>
      <x:c r="H108" s="29"/>
      <x:c r="I108" s="31"/>
      <x:c r="J108" s="29"/>
      <x:c r="K108" s="65" t="str">
        <x:f>IF(A108="","",IF(J108="Completada","Completa",IF(OR(H108="",I108=""),"Falta",IF(I108&lt;'CONFIGURACIÓN'!$D$12,"Vencida",IF(I108&lt;='CONFIGURACIÓN'!$D$12+'CONFIGURACIÓN'!$D$13,"Próxima","Al día")))))</x:f>
      </x:c>
      <x:c r="L108" s="65" t="str">
        <x:f>IF(A108="","",IF(OR(B108="",COUNTIF('OBJETIVOS'!$A$11:$A$100,B108)=0,C108="",D108="",E108="",G108="",H108="",I108="",J108=""),"ERROR","CORRECTO"))</x:f>
      </x:c>
      <x:c r="M108" s="4"/>
      <x:c r="N108" s="4"/>
      <x:c r="O108" s="4"/>
      <x:c r="P108" s="4"/>
      <x:c r="Q108" s="4"/>
      <x:c r="R108" s="4"/>
      <x:c r="S108" s="4"/>
      <x:c r="T108" s="4"/>
      <x:c r="U108" s="4"/>
      <x:c r="V108" s="4"/>
    </x:row>
    <x:row r="109">
      <x:c r="A109" s="93"/>
      <x:c r="B109" s="29"/>
      <x:c r="C109" s="29"/>
      <x:c r="D109" s="29"/>
      <x:c r="E109" s="29"/>
      <x:c r="F109" s="29"/>
      <x:c r="G109" s="29"/>
      <x:c r="H109" s="29"/>
      <x:c r="I109" s="31"/>
      <x:c r="J109" s="29"/>
      <x:c r="K109" s="65" t="str">
        <x:f>IF(A109="","",IF(J109="Completada","Completa",IF(OR(H109="",I109=""),"Falta",IF(I109&lt;'CONFIGURACIÓN'!$D$12,"Vencida",IF(I109&lt;='CONFIGURACIÓN'!$D$12+'CONFIGURACIÓN'!$D$13,"Próxima","Al día")))))</x:f>
      </x:c>
      <x:c r="L109" s="65" t="str">
        <x:f>IF(A109="","",IF(OR(B109="",COUNTIF('OBJETIVOS'!$A$11:$A$100,B109)=0,C109="",D109="",E109="",G109="",H109="",I109="",J109=""),"ERROR","CORRECTO"))</x:f>
      </x:c>
      <x:c r="M109" s="4"/>
      <x:c r="N109" s="4"/>
      <x:c r="O109" s="4"/>
      <x:c r="P109" s="4"/>
      <x:c r="Q109" s="4"/>
      <x:c r="R109" s="4"/>
      <x:c r="S109" s="4"/>
      <x:c r="T109" s="4"/>
      <x:c r="U109" s="4"/>
      <x:c r="V109" s="4"/>
    </x:row>
    <x:row r="110">
      <x:c r="A110" s="93"/>
      <x:c r="B110" s="29"/>
      <x:c r="C110" s="29"/>
      <x:c r="D110" s="29"/>
      <x:c r="E110" s="29"/>
      <x:c r="F110" s="29"/>
      <x:c r="G110" s="29"/>
      <x:c r="H110" s="29"/>
      <x:c r="I110" s="31"/>
      <x:c r="J110" s="29"/>
      <x:c r="K110" s="65" t="str">
        <x:f>IF(A110="","",IF(J110="Completada","Completa",IF(OR(H110="",I110=""),"Falta",IF(I110&lt;'CONFIGURACIÓN'!$D$12,"Vencida",IF(I110&lt;='CONFIGURACIÓN'!$D$12+'CONFIGURACIÓN'!$D$13,"Próxima","Al día")))))</x:f>
      </x:c>
      <x:c r="L110" s="65" t="str">
        <x:f>IF(A110="","",IF(OR(B110="",COUNTIF('OBJETIVOS'!$A$11:$A$100,B110)=0,C110="",D110="",E110="",G110="",H110="",I110="",J110=""),"ERROR","CORRECTO"))</x:f>
      </x:c>
      <x:c r="M110" s="4"/>
      <x:c r="N110" s="4"/>
      <x:c r="O110" s="4"/>
      <x:c r="P110" s="4"/>
      <x:c r="Q110" s="4"/>
      <x:c r="R110" s="4"/>
      <x:c r="S110" s="4"/>
      <x:c r="T110" s="4"/>
      <x:c r="U110" s="4"/>
      <x:c r="V110" s="4"/>
    </x:row>
    <x:row r="111">
      <x:c r="A111" s="93"/>
      <x:c r="B111" s="29"/>
      <x:c r="C111" s="29"/>
      <x:c r="D111" s="29"/>
      <x:c r="E111" s="29"/>
      <x:c r="F111" s="29"/>
      <x:c r="G111" s="29"/>
      <x:c r="H111" s="29"/>
      <x:c r="I111" s="31"/>
      <x:c r="J111" s="29"/>
      <x:c r="K111" s="65" t="str">
        <x:f>IF(A111="","",IF(J111="Completada","Completa",IF(OR(H111="",I111=""),"Falta",IF(I111&lt;'CONFIGURACIÓN'!$D$12,"Vencida",IF(I111&lt;='CONFIGURACIÓN'!$D$12+'CONFIGURACIÓN'!$D$13,"Próxima","Al día")))))</x:f>
      </x:c>
      <x:c r="L111" s="65" t="str">
        <x:f>IF(A111="","",IF(OR(B111="",COUNTIF('OBJETIVOS'!$A$11:$A$100,B111)=0,C111="",D111="",E111="",G111="",H111="",I111="",J111=""),"ERROR","CORRECTO"))</x:f>
      </x:c>
      <x:c r="M111" s="4"/>
      <x:c r="N111" s="4"/>
      <x:c r="O111" s="4"/>
      <x:c r="P111" s="4"/>
      <x:c r="Q111" s="4"/>
      <x:c r="R111" s="4"/>
      <x:c r="S111" s="4"/>
      <x:c r="T111" s="4"/>
      <x:c r="U111" s="4"/>
      <x:c r="V111" s="4"/>
    </x:row>
    <x:row r="112">
      <x:c r="A112" s="93"/>
      <x:c r="B112" s="29"/>
      <x:c r="C112" s="29"/>
      <x:c r="D112" s="29"/>
      <x:c r="E112" s="29"/>
      <x:c r="F112" s="29"/>
      <x:c r="G112" s="29"/>
      <x:c r="H112" s="29"/>
      <x:c r="I112" s="31"/>
      <x:c r="J112" s="29"/>
      <x:c r="K112" s="65" t="str">
        <x:f>IF(A112="","",IF(J112="Completada","Completa",IF(OR(H112="",I112=""),"Falta",IF(I112&lt;'CONFIGURACIÓN'!$D$12,"Vencida",IF(I112&lt;='CONFIGURACIÓN'!$D$12+'CONFIGURACIÓN'!$D$13,"Próxima","Al día")))))</x:f>
      </x:c>
      <x:c r="L112" s="65" t="str">
        <x:f>IF(A112="","",IF(OR(B112="",COUNTIF('OBJETIVOS'!$A$11:$A$100,B112)=0,C112="",D112="",E112="",G112="",H112="",I112="",J112=""),"ERROR","CORRECTO"))</x:f>
      </x:c>
      <x:c r="M112" s="4"/>
      <x:c r="N112" s="4"/>
      <x:c r="O112" s="4"/>
      <x:c r="P112" s="4"/>
      <x:c r="Q112" s="4"/>
      <x:c r="R112" s="4"/>
      <x:c r="S112" s="4"/>
      <x:c r="T112" s="4"/>
      <x:c r="U112" s="4"/>
      <x:c r="V112" s="4"/>
    </x:row>
    <x:row r="113">
      <x:c r="A113" s="93"/>
      <x:c r="B113" s="29"/>
      <x:c r="C113" s="29"/>
      <x:c r="D113" s="29"/>
      <x:c r="E113" s="29"/>
      <x:c r="F113" s="29"/>
      <x:c r="G113" s="29"/>
      <x:c r="H113" s="29"/>
      <x:c r="I113" s="31"/>
      <x:c r="J113" s="29"/>
      <x:c r="K113" s="65" t="str">
        <x:f>IF(A113="","",IF(J113="Completada","Completa",IF(OR(H113="",I113=""),"Falta",IF(I113&lt;'CONFIGURACIÓN'!$D$12,"Vencida",IF(I113&lt;='CONFIGURACIÓN'!$D$12+'CONFIGURACIÓN'!$D$13,"Próxima","Al día")))))</x:f>
      </x:c>
      <x:c r="L113" s="65" t="str">
        <x:f>IF(A113="","",IF(OR(B113="",COUNTIF('OBJETIVOS'!$A$11:$A$100,B113)=0,C113="",D113="",E113="",G113="",H113="",I113="",J113=""),"ERROR","CORRECTO"))</x:f>
      </x:c>
      <x:c r="M113" s="4"/>
      <x:c r="N113" s="4"/>
      <x:c r="O113" s="4"/>
      <x:c r="P113" s="4"/>
      <x:c r="Q113" s="4"/>
      <x:c r="R113" s="4"/>
      <x:c r="S113" s="4"/>
      <x:c r="T113" s="4"/>
      <x:c r="U113" s="4"/>
      <x:c r="V113" s="4"/>
    </x:row>
    <x:row r="114">
      <x:c r="A114" s="93"/>
      <x:c r="B114" s="29"/>
      <x:c r="C114" s="29"/>
      <x:c r="D114" s="29"/>
      <x:c r="E114" s="29"/>
      <x:c r="F114" s="29"/>
      <x:c r="G114" s="29"/>
      <x:c r="H114" s="29"/>
      <x:c r="I114" s="31"/>
      <x:c r="J114" s="29"/>
      <x:c r="K114" s="65" t="str">
        <x:f>IF(A114="","",IF(J114="Completada","Completa",IF(OR(H114="",I114=""),"Falta",IF(I114&lt;'CONFIGURACIÓN'!$D$12,"Vencida",IF(I114&lt;='CONFIGURACIÓN'!$D$12+'CONFIGURACIÓN'!$D$13,"Próxima","Al día")))))</x:f>
      </x:c>
      <x:c r="L114" s="65" t="str">
        <x:f>IF(A114="","",IF(OR(B114="",COUNTIF('OBJETIVOS'!$A$11:$A$100,B114)=0,C114="",D114="",E114="",G114="",H114="",I114="",J114=""),"ERROR","CORRECTO"))</x:f>
      </x:c>
      <x:c r="M114" s="4"/>
      <x:c r="N114" s="4"/>
      <x:c r="O114" s="4"/>
      <x:c r="P114" s="4"/>
      <x:c r="Q114" s="4"/>
      <x:c r="R114" s="4"/>
      <x:c r="S114" s="4"/>
      <x:c r="T114" s="4"/>
      <x:c r="U114" s="4"/>
      <x:c r="V114" s="4"/>
    </x:row>
    <x:row r="115">
      <x:c r="A115" s="93"/>
      <x:c r="B115" s="29"/>
      <x:c r="C115" s="29"/>
      <x:c r="D115" s="29"/>
      <x:c r="E115" s="29"/>
      <x:c r="F115" s="29"/>
      <x:c r="G115" s="29"/>
      <x:c r="H115" s="29"/>
      <x:c r="I115" s="31"/>
      <x:c r="J115" s="29"/>
      <x:c r="K115" s="65" t="str">
        <x:f>IF(A115="","",IF(J115="Completada","Completa",IF(OR(H115="",I115=""),"Falta",IF(I115&lt;'CONFIGURACIÓN'!$D$12,"Vencida",IF(I115&lt;='CONFIGURACIÓN'!$D$12+'CONFIGURACIÓN'!$D$13,"Próxima","Al día")))))</x:f>
      </x:c>
      <x:c r="L115" s="65" t="str">
        <x:f>IF(A115="","",IF(OR(B115="",COUNTIF('OBJETIVOS'!$A$11:$A$100,B115)=0,C115="",D115="",E115="",G115="",H115="",I115="",J115=""),"ERROR","CORRECTO"))</x:f>
      </x:c>
      <x:c r="M115" s="4"/>
      <x:c r="N115" s="4"/>
      <x:c r="O115" s="4"/>
      <x:c r="P115" s="4"/>
      <x:c r="Q115" s="4"/>
      <x:c r="R115" s="4"/>
      <x:c r="S115" s="4"/>
      <x:c r="T115" s="4"/>
      <x:c r="U115" s="4"/>
      <x:c r="V115" s="4"/>
    </x:row>
    <x:row r="116">
      <x:c r="A116" s="93"/>
      <x:c r="B116" s="29"/>
      <x:c r="C116" s="29"/>
      <x:c r="D116" s="29"/>
      <x:c r="E116" s="29"/>
      <x:c r="F116" s="29"/>
      <x:c r="G116" s="29"/>
      <x:c r="H116" s="29"/>
      <x:c r="I116" s="31"/>
      <x:c r="J116" s="29"/>
      <x:c r="K116" s="65" t="str">
        <x:f>IF(A116="","",IF(J116="Completada","Completa",IF(OR(H116="",I116=""),"Falta",IF(I116&lt;'CONFIGURACIÓN'!$D$12,"Vencida",IF(I116&lt;='CONFIGURACIÓN'!$D$12+'CONFIGURACIÓN'!$D$13,"Próxima","Al día")))))</x:f>
      </x:c>
      <x:c r="L116" s="65" t="str">
        <x:f>IF(A116="","",IF(OR(B116="",COUNTIF('OBJETIVOS'!$A$11:$A$100,B116)=0,C116="",D116="",E116="",G116="",H116="",I116="",J116=""),"ERROR","CORRECTO"))</x:f>
      </x:c>
      <x:c r="M116" s="4"/>
      <x:c r="N116" s="4"/>
      <x:c r="O116" s="4"/>
      <x:c r="P116" s="4"/>
      <x:c r="Q116" s="4"/>
      <x:c r="R116" s="4"/>
      <x:c r="S116" s="4"/>
      <x:c r="T116" s="4"/>
      <x:c r="U116" s="4"/>
      <x:c r="V116" s="4"/>
    </x:row>
    <x:row r="117">
      <x:c r="A117" s="93"/>
      <x:c r="B117" s="29"/>
      <x:c r="C117" s="29"/>
      <x:c r="D117" s="29"/>
      <x:c r="E117" s="29"/>
      <x:c r="F117" s="29"/>
      <x:c r="G117" s="29"/>
      <x:c r="H117" s="29"/>
      <x:c r="I117" s="31"/>
      <x:c r="J117" s="29"/>
      <x:c r="K117" s="65" t="str">
        <x:f>IF(A117="","",IF(J117="Completada","Completa",IF(OR(H117="",I117=""),"Falta",IF(I117&lt;'CONFIGURACIÓN'!$D$12,"Vencida",IF(I117&lt;='CONFIGURACIÓN'!$D$12+'CONFIGURACIÓN'!$D$13,"Próxima","Al día")))))</x:f>
      </x:c>
      <x:c r="L117" s="65" t="str">
        <x:f>IF(A117="","",IF(OR(B117="",COUNTIF('OBJETIVOS'!$A$11:$A$100,B117)=0,C117="",D117="",E117="",G117="",H117="",I117="",J117=""),"ERROR","CORRECTO"))</x:f>
      </x:c>
      <x:c r="M117" s="4"/>
      <x:c r="N117" s="4"/>
      <x:c r="O117" s="4"/>
      <x:c r="P117" s="4"/>
      <x:c r="Q117" s="4"/>
      <x:c r="R117" s="4"/>
      <x:c r="S117" s="4"/>
      <x:c r="T117" s="4"/>
      <x:c r="U117" s="4"/>
      <x:c r="V117" s="4"/>
    </x:row>
    <x:row r="118">
      <x:c r="A118" s="93"/>
      <x:c r="B118" s="29"/>
      <x:c r="C118" s="29"/>
      <x:c r="D118" s="29"/>
      <x:c r="E118" s="29"/>
      <x:c r="F118" s="29"/>
      <x:c r="G118" s="29"/>
      <x:c r="H118" s="29"/>
      <x:c r="I118" s="31"/>
      <x:c r="J118" s="29"/>
      <x:c r="K118" s="65" t="str">
        <x:f>IF(A118="","",IF(J118="Completada","Completa",IF(OR(H118="",I118=""),"Falta",IF(I118&lt;'CONFIGURACIÓN'!$D$12,"Vencida",IF(I118&lt;='CONFIGURACIÓN'!$D$12+'CONFIGURACIÓN'!$D$13,"Próxima","Al día")))))</x:f>
      </x:c>
      <x:c r="L118" s="65" t="str">
        <x:f>IF(A118="","",IF(OR(B118="",COUNTIF('OBJETIVOS'!$A$11:$A$100,B118)=0,C118="",D118="",E118="",G118="",H118="",I118="",J118=""),"ERROR","CORRECTO"))</x:f>
      </x:c>
      <x:c r="M118" s="4"/>
      <x:c r="N118" s="4"/>
      <x:c r="O118" s="4"/>
      <x:c r="P118" s="4"/>
      <x:c r="Q118" s="4"/>
      <x:c r="R118" s="4"/>
      <x:c r="S118" s="4"/>
      <x:c r="T118" s="4"/>
      <x:c r="U118" s="4"/>
      <x:c r="V118" s="4"/>
    </x:row>
    <x:row r="119">
      <x:c r="A119" s="93"/>
      <x:c r="B119" s="29"/>
      <x:c r="C119" s="29"/>
      <x:c r="D119" s="29"/>
      <x:c r="E119" s="29"/>
      <x:c r="F119" s="29"/>
      <x:c r="G119" s="29"/>
      <x:c r="H119" s="29"/>
      <x:c r="I119" s="31"/>
      <x:c r="J119" s="29"/>
      <x:c r="K119" s="65" t="str">
        <x:f>IF(A119="","",IF(J119="Completada","Completa",IF(OR(H119="",I119=""),"Falta",IF(I119&lt;'CONFIGURACIÓN'!$D$12,"Vencida",IF(I119&lt;='CONFIGURACIÓN'!$D$12+'CONFIGURACIÓN'!$D$13,"Próxima","Al día")))))</x:f>
      </x:c>
      <x:c r="L119" s="65" t="str">
        <x:f>IF(A119="","",IF(OR(B119="",COUNTIF('OBJETIVOS'!$A$11:$A$100,B119)=0,C119="",D119="",E119="",G119="",H119="",I119="",J119=""),"ERROR","CORRECTO"))</x:f>
      </x:c>
      <x:c r="M119" s="4"/>
      <x:c r="N119" s="4"/>
      <x:c r="O119" s="4"/>
      <x:c r="P119" s="4"/>
      <x:c r="Q119" s="4"/>
      <x:c r="R119" s="4"/>
      <x:c r="S119" s="4"/>
      <x:c r="T119" s="4"/>
      <x:c r="U119" s="4"/>
      <x:c r="V119" s="4"/>
    </x:row>
    <x:row r="120">
      <x:c r="A120" s="104"/>
      <x:c r="B120" s="30"/>
      <x:c r="C120" s="30"/>
      <x:c r="D120" s="30"/>
      <x:c r="E120" s="30"/>
      <x:c r="F120" s="30"/>
      <x:c r="G120" s="30"/>
      <x:c r="H120" s="30"/>
      <x:c r="I120" s="71"/>
      <x:c r="J120" s="30"/>
      <x:c r="K120" s="66" t="str">
        <x:f>IF(A120="","",IF(J120="Completada","Completa",IF(OR(H120="",I120=""),"Falta",IF(I120&lt;'CONFIGURACIÓN'!$D$12,"Vencida",IF(I120&lt;='CONFIGURACIÓN'!$D$12+'CONFIGURACIÓN'!$D$13,"Próxima","Al día")))))</x:f>
      </x:c>
      <x:c r="L120" s="66" t="str">
        <x:f>IF(A120="","",IF(OR(B120="",COUNTIF('OBJETIVOS'!$A$11:$A$100,B120)=0,C120="",D120="",E120="",G120="",H120="",I120="",J120=""),"ERROR","CORRECTO"))</x:f>
      </x:c>
      <x:c r="M120" s="4"/>
      <x:c r="N120" s="4"/>
      <x:c r="O120" s="4"/>
      <x:c r="P120" s="4"/>
      <x:c r="Q120" s="4"/>
      <x:c r="R120" s="4"/>
      <x:c r="S120" s="4"/>
      <x:c r="T120" s="4"/>
      <x:c r="U120" s="4"/>
      <x:c r="V120" s="4"/>
    </x:row>
    <x:row r="12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  <x:c r="N121" s="4"/>
      <x:c r="O121" s="4"/>
      <x:c r="P121" s="4"/>
      <x:c r="Q121" s="4"/>
      <x:c r="R121" s="4"/>
      <x:c r="S121" s="4"/>
      <x:c r="T121" s="4"/>
      <x:c r="U121" s="4"/>
      <x:c r="V121" s="4"/>
    </x:row>
    <x:row r="122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  <x:c r="N122" s="4"/>
      <x:c r="O122" s="4"/>
      <x:c r="P122" s="4"/>
      <x:c r="Q122" s="4"/>
      <x:c r="R122" s="4"/>
      <x:c r="S122" s="4"/>
      <x:c r="T122" s="4"/>
      <x:c r="U122" s="4"/>
      <x:c r="V122" s="4"/>
    </x:row>
    <x:row r="123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  <x:c r="N123" s="4"/>
      <x:c r="O123" s="4"/>
      <x:c r="P123" s="4"/>
      <x:c r="Q123" s="4"/>
      <x:c r="R123" s="4"/>
      <x:c r="S123" s="4"/>
      <x:c r="T123" s="4"/>
      <x:c r="U123" s="4"/>
      <x:c r="V123" s="4"/>
    </x:row>
    <x:row r="124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  <x:c r="N124" s="4"/>
      <x:c r="O124" s="4"/>
      <x:c r="P124" s="4"/>
      <x:c r="Q124" s="4"/>
      <x:c r="R124" s="4"/>
      <x:c r="S124" s="4"/>
      <x:c r="T124" s="4"/>
      <x:c r="U124" s="4"/>
      <x:c r="V124" s="4"/>
    </x:row>
    <x:row r="125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  <x:c r="N125" s="4"/>
      <x:c r="O125" s="4"/>
      <x:c r="P125" s="4"/>
      <x:c r="Q125" s="4"/>
      <x:c r="R125" s="4"/>
      <x:c r="S125" s="4"/>
      <x:c r="T125" s="4"/>
      <x:c r="U125" s="4"/>
      <x:c r="V125" s="4"/>
    </x:row>
    <x:row r="126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  <x:c r="N126" s="4"/>
      <x:c r="O126" s="4"/>
      <x:c r="P126" s="4"/>
      <x:c r="Q126" s="4"/>
      <x:c r="R126" s="4"/>
      <x:c r="S126" s="4"/>
      <x:c r="T126" s="4"/>
      <x:c r="U126" s="4"/>
      <x:c r="V126" s="4"/>
    </x:row>
    <x:row r="127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  <x:c r="N127" s="4"/>
      <x:c r="O127" s="4"/>
      <x:c r="P127" s="4"/>
      <x:c r="Q127" s="4"/>
      <x:c r="R127" s="4"/>
      <x:c r="S127" s="4"/>
      <x:c r="T127" s="4"/>
      <x:c r="U127" s="4"/>
      <x:c r="V127" s="4"/>
    </x:row>
    <x:row r="128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  <x:c r="N128" s="4"/>
      <x:c r="O128" s="4"/>
      <x:c r="P128" s="4"/>
      <x:c r="Q128" s="4"/>
      <x:c r="R128" s="4"/>
      <x:c r="S128" s="4"/>
      <x:c r="T128" s="4"/>
      <x:c r="U128" s="4"/>
      <x:c r="V128" s="4"/>
    </x:row>
    <x:row r="129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  <x:c r="N129" s="4"/>
      <x:c r="O129" s="4"/>
      <x:c r="P129" s="4"/>
      <x:c r="Q129" s="4"/>
      <x:c r="R129" s="4"/>
      <x:c r="S129" s="4"/>
      <x:c r="T129" s="4"/>
      <x:c r="U129" s="4"/>
      <x:c r="V129" s="4"/>
    </x:row>
    <x:row r="130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  <x:c r="N130" s="4"/>
      <x:c r="O130" s="4"/>
      <x:c r="P130" s="4"/>
      <x:c r="Q130" s="4"/>
      <x:c r="R130" s="4"/>
      <x:c r="S130" s="4"/>
      <x:c r="T130" s="4"/>
      <x:c r="U130" s="4"/>
      <x:c r="V130" s="4"/>
    </x:row>
    <x:row r="13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  <x:c r="N131" s="4"/>
      <x:c r="O131" s="4"/>
      <x:c r="P131" s="4"/>
      <x:c r="Q131" s="4"/>
      <x:c r="R131" s="4"/>
      <x:c r="S131" s="4"/>
      <x:c r="T131" s="4"/>
      <x:c r="U131" s="4"/>
      <x:c r="V131" s="4"/>
    </x:row>
    <x:row r="132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  <x:c r="N132" s="4"/>
      <x:c r="O132" s="4"/>
      <x:c r="P132" s="4"/>
      <x:c r="Q132" s="4"/>
      <x:c r="R132" s="4"/>
      <x:c r="S132" s="4"/>
      <x:c r="T132" s="4"/>
      <x:c r="U132" s="4"/>
      <x:c r="V132" s="4"/>
    </x:row>
    <x:row r="133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  <x:c r="N133" s="4"/>
      <x:c r="O133" s="4"/>
      <x:c r="P133" s="4"/>
      <x:c r="Q133" s="4"/>
      <x:c r="R133" s="4"/>
      <x:c r="S133" s="4"/>
      <x:c r="T133" s="4"/>
      <x:c r="U133" s="4"/>
      <x:c r="V133" s="4"/>
    </x:row>
    <x:row r="134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  <x:c r="N134" s="4"/>
      <x:c r="O134" s="4"/>
      <x:c r="P134" s="4"/>
      <x:c r="Q134" s="4"/>
      <x:c r="R134" s="4"/>
      <x:c r="S134" s="4"/>
      <x:c r="T134" s="4"/>
      <x:c r="U134" s="4"/>
      <x:c r="V134" s="4"/>
    </x:row>
    <x:row r="135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  <x:c r="N135" s="4"/>
      <x:c r="O135" s="4"/>
      <x:c r="P135" s="4"/>
      <x:c r="Q135" s="4"/>
      <x:c r="R135" s="4"/>
      <x:c r="S135" s="4"/>
      <x:c r="T135" s="4"/>
      <x:c r="U135" s="4"/>
      <x:c r="V135" s="4"/>
    </x:row>
    <x:row r="136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  <x:c r="N136" s="4"/>
      <x:c r="O136" s="4"/>
      <x:c r="P136" s="4"/>
      <x:c r="Q136" s="4"/>
      <x:c r="R136" s="4"/>
      <x:c r="S136" s="4"/>
      <x:c r="T136" s="4"/>
      <x:c r="U136" s="4"/>
      <x:c r="V136" s="4"/>
    </x:row>
    <x:row r="137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  <x:c r="N137" s="4"/>
      <x:c r="O137" s="4"/>
      <x:c r="P137" s="4"/>
      <x:c r="Q137" s="4"/>
      <x:c r="R137" s="4"/>
      <x:c r="S137" s="4"/>
      <x:c r="T137" s="4"/>
      <x:c r="U137" s="4"/>
      <x:c r="V137" s="4"/>
    </x:row>
    <x:row r="138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  <x:c r="N138" s="4"/>
      <x:c r="O138" s="4"/>
      <x:c r="P138" s="4"/>
      <x:c r="Q138" s="4"/>
      <x:c r="R138" s="4"/>
      <x:c r="S138" s="4"/>
      <x:c r="T138" s="4"/>
      <x:c r="U138" s="4"/>
      <x:c r="V138" s="4"/>
    </x:row>
    <x:row r="139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  <x:c r="N139" s="4"/>
      <x:c r="O139" s="4"/>
      <x:c r="P139" s="4"/>
      <x:c r="Q139" s="4"/>
      <x:c r="R139" s="4"/>
      <x:c r="S139" s="4"/>
      <x:c r="T139" s="4"/>
      <x:c r="U139" s="4"/>
      <x:c r="V139" s="4"/>
    </x:row>
    <x:row r="140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  <x:c r="N140" s="4"/>
      <x:c r="O140" s="4"/>
      <x:c r="P140" s="4"/>
      <x:c r="Q140" s="4"/>
      <x:c r="R140" s="4"/>
      <x:c r="S140" s="4"/>
      <x:c r="T140" s="4"/>
      <x:c r="U140" s="4"/>
      <x:c r="V140" s="4"/>
    </x:row>
    <x:row r="14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  <x:c r="N141" s="4"/>
      <x:c r="O141" s="4"/>
      <x:c r="P141" s="4"/>
      <x:c r="Q141" s="4"/>
      <x:c r="R141" s="4"/>
      <x:c r="S141" s="4"/>
      <x:c r="T141" s="4"/>
      <x:c r="U141" s="4"/>
      <x:c r="V141" s="4"/>
    </x:row>
    <x:row r="142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  <x:c r="N142" s="4"/>
      <x:c r="O142" s="4"/>
      <x:c r="P142" s="4"/>
      <x:c r="Q142" s="4"/>
      <x:c r="R142" s="4"/>
      <x:c r="S142" s="4"/>
      <x:c r="T142" s="4"/>
      <x:c r="U142" s="4"/>
      <x:c r="V142" s="4"/>
    </x:row>
    <x:row r="143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  <x:c r="N143" s="4"/>
      <x:c r="O143" s="4"/>
      <x:c r="P143" s="4"/>
      <x:c r="Q143" s="4"/>
      <x:c r="R143" s="4"/>
      <x:c r="S143" s="4"/>
      <x:c r="T143" s="4"/>
      <x:c r="U143" s="4"/>
      <x:c r="V143" s="4"/>
    </x:row>
    <x:row r="144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4"/>
      <x:c r="N144" s="4"/>
      <x:c r="O144" s="4"/>
      <x:c r="P144" s="4"/>
      <x:c r="Q144" s="4"/>
      <x:c r="R144" s="4"/>
      <x:c r="S144" s="4"/>
      <x:c r="T144" s="4"/>
      <x:c r="U144" s="4"/>
      <x:c r="V144" s="4"/>
    </x:row>
    <x:row r="145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4"/>
      <x:c r="N145" s="4"/>
      <x:c r="O145" s="4"/>
      <x:c r="P145" s="4"/>
      <x:c r="Q145" s="4"/>
      <x:c r="R145" s="4"/>
      <x:c r="S145" s="4"/>
      <x:c r="T145" s="4"/>
      <x:c r="U145" s="4"/>
      <x:c r="V145" s="4"/>
    </x:row>
    <x:row r="146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4"/>
      <x:c r="N146" s="4"/>
      <x:c r="O146" s="4"/>
      <x:c r="P146" s="4"/>
      <x:c r="Q146" s="4"/>
      <x:c r="R146" s="4"/>
      <x:c r="S146" s="4"/>
      <x:c r="T146" s="4"/>
      <x:c r="U146" s="4"/>
      <x:c r="V146" s="4"/>
    </x:row>
    <x:row r="147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  <x:c r="N147" s="4"/>
      <x:c r="O147" s="4"/>
      <x:c r="P147" s="4"/>
      <x:c r="Q147" s="4"/>
      <x:c r="R147" s="4"/>
      <x:c r="S147" s="4"/>
      <x:c r="T147" s="4"/>
      <x:c r="U147" s="4"/>
      <x:c r="V147" s="4"/>
    </x:row>
    <x:row r="148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4"/>
      <x:c r="N148" s="4"/>
      <x:c r="O148" s="4"/>
      <x:c r="P148" s="4"/>
      <x:c r="Q148" s="4"/>
      <x:c r="R148" s="4"/>
      <x:c r="S148" s="4"/>
      <x:c r="T148" s="4"/>
      <x:c r="U148" s="4"/>
      <x:c r="V148" s="4"/>
    </x:row>
    <x:row r="149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  <x:c r="N149" s="4"/>
      <x:c r="O149" s="4"/>
      <x:c r="P149" s="4"/>
      <x:c r="Q149" s="4"/>
      <x:c r="R149" s="4"/>
      <x:c r="S149" s="4"/>
      <x:c r="T149" s="4"/>
      <x:c r="U149" s="4"/>
      <x:c r="V149" s="4"/>
    </x:row>
    <x:row r="150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  <x:c r="N150" s="4"/>
      <x:c r="O150" s="4"/>
      <x:c r="P150" s="4"/>
      <x:c r="Q150" s="4"/>
      <x:c r="R150" s="4"/>
      <x:c r="S150" s="4"/>
      <x:c r="T150" s="4"/>
      <x:c r="U150" s="4"/>
      <x:c r="V15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P2"/>
    <x:mergeCell ref="Q2:R2"/>
    <x:mergeCell ref="S2:T2"/>
    <x:mergeCell ref="U2:V2"/>
    <x:mergeCell ref="A4:V4"/>
    <x:mergeCell ref="A6:V6"/>
    <x:mergeCell ref="A7:V7"/>
  </x:mergeCells>
  <x:conditionalFormatting sqref="K11:K120">
    <x:cfRule type="containsText" dxfId="16" priority="1" operator="containsText" text="Vencida"/>
  </x:conditionalFormatting>
  <x:conditionalFormatting sqref="L11:L120">
    <x:cfRule type="containsText" dxfId="17" priority="2" operator="containsText" text="ERROR"/>
  </x:conditionalFormatting>
  <x:dataValidations count="1">
    <x:dataValidation type="list" sqref="J11:J120">
      <x:formula1>$AA$1:$AA$4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de62417f2254121"/>
  </x:tableParts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30" hidden="0" customWidth="1"/>
    <x:col min="4" max="4" width="18" hidden="0" customWidth="1"/>
    <x:col min="5" max="5" width="18" hidden="0" customWidth="1"/>
    <x:col min="6" max="6" width="18" hidden="0" customWidth="1"/>
    <x:col min="7" max="7" width="15" hidden="0" customWidth="1"/>
    <x:col min="8" max="8" width="4" hidden="0" customWidth="1"/>
    <x:col min="9" max="9" width="3" hidden="0" customWidth="1"/>
    <x:col min="10" max="10" width="26" hidden="0" customWidth="1"/>
    <x:col min="11" max="11" width="4" hidden="0" customWidth="1"/>
    <x:col min="12" max="12" width="3" hidden="0" customWidth="1"/>
    <x:col min="13" max="13" width="26" hidden="0" customWidth="1"/>
    <x:col min="14" max="14" width="4" hidden="0" customWidth="1"/>
    <x:col min="15" max="15" width="3" hidden="0" customWidth="1"/>
    <x:col min="16" max="16" width="30" hidden="0" customWidth="1"/>
    <x:col min="17" max="17" width="4" hidden="0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</x:row>
    <x:row r="2" ht="24" customHeight="1">
      <x:c r="A2" s="13" t="str">
        <x:v>Inicio</x:v>
      </x:c>
      <x:c r="B2" s="14" t="str">
        <x:v>Inicio</x:v>
      </x:c>
      <x:c r="C2" s="13" t="str">
        <x:v>Panel</x:v>
      </x:c>
      <x:c r="D2" s="14" t="str">
        <x:v>Panel</x:v>
      </x:c>
      <x:c r="E2" s="13" t="str">
        <x:v>Mapa estratégico</x:v>
      </x:c>
      <x:c r="F2" s="14" t="str">
        <x:v>Mapa estratégico</x:v>
      </x:c>
      <x:c r="G2" s="13" t="str">
        <x:v>Objetivos</x:v>
      </x:c>
      <x:c r="H2" s="14" t="str">
        <x:v>Objetivos</x:v>
      </x:c>
      <x:c r="I2" s="13" t="str">
        <x:v>Iniciativas</x:v>
      </x:c>
      <x:c r="J2" s="14" t="str">
        <x:v>Iniciativas</x:v>
      </x:c>
      <x:c r="K2" s="13" t="str">
        <x:v>Indicadores</x:v>
      </x:c>
      <x:c r="L2" s="14" t="str">
        <x:v>Indicadores</x:v>
      </x:c>
      <x:c r="M2" s="13" t="str">
        <x:v>Presupuesto</x:v>
      </x:c>
      <x:c r="N2" s="14" t="str">
        <x:v>Presupuesto</x:v>
      </x:c>
      <x:c r="O2" s="13" t="str">
        <x:v>Riesgos</x:v>
      </x:c>
      <x:c r="P2" s="14" t="str">
        <x:v>Riesgos</x:v>
      </x:c>
      <x:c r="Q2" s="13" t="str">
        <x:v>Revisión mensual</x:v>
      </x:c>
      <x:c r="R2" s="14" t="str">
        <x:v>Revisión mensual</x:v>
      </x:c>
      <x:c r="S2" s="8" t="str">
        <x:v>Configuración</x:v>
      </x:c>
      <x:c r="T2" s="9" t="str">
        <x:v>Configuración</x:v>
      </x:c>
      <x:c r="U2" s="13" t="str">
        <x:v>Auditoría</x:v>
      </x:c>
      <x:c r="V2" s="14" t="str">
        <x:v>Auditoría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</x:row>
    <x:row r="4" ht="20" customHeight="1">
      <x:c r="A4" s="15" t="str">
        <x:v>CONFIGURACIÓN</x:v>
      </x:c>
      <x:c r="B4" s="15" t="str">
        <x:v>CONFIGURACIÓN</x:v>
      </x:c>
      <x:c r="C4" s="15" t="str">
        <x:v>CONFIGURACIÓN</x:v>
      </x:c>
      <x:c r="D4" s="15" t="str">
        <x:v>CONFIGURACIÓN</x:v>
      </x:c>
      <x:c r="E4" s="15" t="str">
        <x:v>CONFIGURACIÓN</x:v>
      </x:c>
      <x:c r="F4" s="15" t="str">
        <x:v>CONFIGURACIÓN</x:v>
      </x:c>
      <x:c r="G4" s="15" t="str">
        <x:v>CONFIGURACIÓN</x:v>
      </x:c>
      <x:c r="H4" s="15" t="str">
        <x:v>CONFIGURACIÓN</x:v>
      </x:c>
      <x:c r="I4" s="15" t="str">
        <x:v>CONFIGURACIÓN</x:v>
      </x:c>
      <x:c r="J4" s="15" t="str">
        <x:v>CONFIGURACIÓN</x:v>
      </x:c>
      <x:c r="K4" s="15" t="str">
        <x:v>CONFIGURACIÓN</x:v>
      </x:c>
      <x:c r="L4" s="15" t="str">
        <x:v>CONFIGURACIÓN</x:v>
      </x:c>
      <x:c r="M4" s="15" t="str">
        <x:v>CONFIGURACIÓN</x:v>
      </x:c>
      <x:c r="N4" s="15" t="str">
        <x:v>CONFIGURACIÓN</x:v>
      </x:c>
      <x:c r="O4" s="15" t="str">
        <x:v>CONFIGURACIÓN</x:v>
      </x:c>
      <x:c r="P4" s="15" t="str">
        <x:v>CONFIGURACIÓN</x:v>
      </x:c>
      <x:c r="Q4" s="15" t="str">
        <x:v>CONFIGURACIÓN</x:v>
      </x:c>
      <x:c r="R4" s="15" t="str">
        <x:v>CONFIGURACIÓN</x:v>
      </x:c>
      <x:c r="S4" s="15" t="str">
        <x:v>CONFIGURACIÓN</x:v>
      </x:c>
      <x:c r="T4" s="15" t="str">
        <x:v>CONFIGURACIÓN</x:v>
      </x:c>
      <x:c r="U4" s="15" t="str">
        <x:v>CONFIGURACIÓN</x:v>
      </x:c>
      <x:c r="V4" s="15" t="str">
        <x:v>CONFIGURACIÓN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U5" s="4"/>
      <x:c r="V5" s="4"/>
    </x:row>
    <x:row r="6" ht="22" customHeight="1">
      <x:c r="A6" s="17" t="str">
        <x:v>Configuración de Planificación</x:v>
      </x:c>
      <x:c r="B6" s="17" t="str">
        <x:v>Configuración de Planificación</x:v>
      </x:c>
      <x:c r="C6" s="17" t="str">
        <x:v>Configuración de Planificación</x:v>
      </x:c>
      <x:c r="D6" s="17" t="str">
        <x:v>Configuración de Planificación</x:v>
      </x:c>
      <x:c r="E6" s="17" t="str">
        <x:v>Configuración de Planificación</x:v>
      </x:c>
      <x:c r="F6" s="17" t="str">
        <x:v>Configuración de Planificación</x:v>
      </x:c>
      <x:c r="G6" s="17" t="str">
        <x:v>Configuración de Planificación</x:v>
      </x:c>
      <x:c r="H6" s="17" t="str">
        <x:v>Configuración de Planificación</x:v>
      </x:c>
      <x:c r="I6" s="17" t="str">
        <x:v>Configuración de Planificación</x:v>
      </x:c>
      <x:c r="J6" s="17" t="str">
        <x:v>Configuración de Planificación</x:v>
      </x:c>
      <x:c r="K6" s="17" t="str">
        <x:v>Configuración de Planificación</x:v>
      </x:c>
      <x:c r="L6" s="17" t="str">
        <x:v>Configuración de Planificación</x:v>
      </x:c>
      <x:c r="M6" s="17" t="str">
        <x:v>Configuración de Planificación</x:v>
      </x:c>
      <x:c r="N6" s="17" t="str">
        <x:v>Configuración de Planificación</x:v>
      </x:c>
      <x:c r="O6" s="17" t="str">
        <x:v>Configuración de Planificación</x:v>
      </x:c>
      <x:c r="P6" s="17" t="str">
        <x:v>Configuración de Planificación</x:v>
      </x:c>
      <x:c r="Q6" s="17" t="str">
        <x:v>Configuración de Planificación</x:v>
      </x:c>
      <x:c r="R6" s="17" t="str">
        <x:v>Configuración de Planificación</x:v>
      </x:c>
      <x:c r="S6" s="17" t="str">
        <x:v>Configuración de Planificación</x:v>
      </x:c>
      <x:c r="T6" s="17" t="str">
        <x:v>Configuración de Planificación</x:v>
      </x:c>
      <x:c r="U6" s="17" t="str">
        <x:v>Configuración de Planificación</x:v>
      </x:c>
      <x:c r="V6" s="17" t="str">
        <x:v>Configuración de Planificación</x:v>
      </x:c>
    </x:row>
    <x:row r="7" ht="22" customHeight="1">
      <x:c r="A7" s="18" t="str">
        <x:v>Defina periodo, alertas, listas, prioridades e indicadores.</x:v>
      </x:c>
      <x:c r="B7" s="18" t="str">
        <x:v>Defina periodo, alertas, listas, prioridades e indicadores.</x:v>
      </x:c>
      <x:c r="C7" s="18" t="str">
        <x:v>Defina periodo, alertas, listas, prioridades e indicadores.</x:v>
      </x:c>
      <x:c r="D7" s="18" t="str">
        <x:v>Defina periodo, alertas, listas, prioridades e indicadores.</x:v>
      </x:c>
      <x:c r="E7" s="18" t="str">
        <x:v>Defina periodo, alertas, listas, prioridades e indicadores.</x:v>
      </x:c>
      <x:c r="F7" s="18" t="str">
        <x:v>Defina periodo, alertas, listas, prioridades e indicadores.</x:v>
      </x:c>
      <x:c r="G7" s="18" t="str">
        <x:v>Defina periodo, alertas, listas, prioridades e indicadores.</x:v>
      </x:c>
      <x:c r="H7" s="18" t="str">
        <x:v>Defina periodo, alertas, listas, prioridades e indicadores.</x:v>
      </x:c>
      <x:c r="I7" s="18" t="str">
        <x:v>Defina periodo, alertas, listas, prioridades e indicadores.</x:v>
      </x:c>
      <x:c r="J7" s="18" t="str">
        <x:v>Defina periodo, alertas, listas, prioridades e indicadores.</x:v>
      </x:c>
      <x:c r="K7" s="18" t="str">
        <x:v>Defina periodo, alertas, listas, prioridades e indicadores.</x:v>
      </x:c>
      <x:c r="L7" s="18" t="str">
        <x:v>Defina periodo, alertas, listas, prioridades e indicadores.</x:v>
      </x:c>
      <x:c r="M7" s="18" t="str">
        <x:v>Defina periodo, alertas, listas, prioridades e indicadores.</x:v>
      </x:c>
      <x:c r="N7" s="18" t="str">
        <x:v>Defina periodo, alertas, listas, prioridades e indicadores.</x:v>
      </x:c>
      <x:c r="O7" s="18" t="str">
        <x:v>Defina periodo, alertas, listas, prioridades e indicadores.</x:v>
      </x:c>
      <x:c r="P7" s="18" t="str">
        <x:v>Defina periodo, alertas, listas, prioridades e indicadores.</x:v>
      </x:c>
      <x:c r="Q7" s="18" t="str">
        <x:v>Defina periodo, alertas, listas, prioridades e indicadores.</x:v>
      </x:c>
      <x:c r="R7" s="18" t="str">
        <x:v>Defina periodo, alertas, listas, prioridades e indicadores.</x:v>
      </x:c>
      <x:c r="S7" s="18" t="str">
        <x:v>Defina periodo, alertas, listas, prioridades e indicadores.</x:v>
      </x:c>
      <x:c r="T7" s="18" t="str">
        <x:v>Defina periodo, alertas, listas, prioridades e indicadores.</x:v>
      </x:c>
      <x:c r="U7" s="18" t="str">
        <x:v>Defina periodo, alertas, listas, prioridades e indicadores.</x:v>
      </x:c>
      <x:c r="V7" s="18" t="str">
        <x:v>Defina periodo, alertas, listas, prioridades e indicadores.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</x:row>
    <x:row r="9">
      <x:c r="A9" s="21" t="str">
        <x:v>CONTROLES DE PLANIFICACIÓN</x:v>
      </x:c>
      <x:c r="B9" s="22" t="str">
        <x:v>CONTROLES DE PLANIFICACIÓN</x:v>
      </x:c>
      <x:c r="C9" s="22" t="str">
        <x:v>CONTROLES DE PLANIFICACIÓN</x:v>
      </x:c>
      <x:c r="D9" s="22" t="str">
        <x:v>CONTROLES DE PLANIFICACIÓN</x:v>
      </x:c>
      <x:c r="E9" s="22" t="str">
        <x:v>CONTROLES DE PLANIFICACIÓN</x:v>
      </x:c>
      <x:c r="F9" s="22" t="str">
        <x:v>CONTROLES DE PLANIFICACIÓN</x:v>
      </x:c>
      <x:c r="G9" s="22" t="str">
        <x:v>CONTROLES DE PLANIFICACIÓN</x:v>
      </x:c>
      <x:c r="H9" s="23" t="str">
        <x:v>CONTROLES DE PLANIFICACIÓN</x:v>
      </x:c>
      <x:c r="I9" s="4"/>
      <x:c r="J9" s="21" t="str">
        <x:v>DEPARTAMENTOS</x:v>
      </x:c>
      <x:c r="K9" s="23" t="str">
        <x:v>DEPARTAMENTOS</x:v>
      </x:c>
      <x:c r="L9" s="4"/>
      <x:c r="M9" s="21" t="str">
        <x:v>RESPONSABLES</x:v>
      </x:c>
      <x:c r="N9" s="23" t="str">
        <x:v>RESPONSABLES</x:v>
      </x:c>
      <x:c r="O9" s="4"/>
      <x:c r="P9" s="21" t="str">
        <x:v>PRIORIDADES ESTRATÉGICAS</x:v>
      </x:c>
      <x:c r="Q9" s="23" t="str">
        <x:v>PRIORIDADES ESTRATÉGICAS</x:v>
      </x:c>
      <x:c r="R9" s="4"/>
      <x:c r="S9" s="4"/>
      <x:c r="T9" s="4"/>
      <x:c r="U9" s="4"/>
      <x:c r="V9" s="4"/>
    </x:row>
    <x:row r="10">
      <x:c r="A10" s="25" t="str">
        <x:v>Empresa</x:v>
      </x:c>
      <x:c r="B10" s="25" t="str">
        <x:v>Empresa</x:v>
      </x:c>
      <x:c r="C10" s="25" t="str">
        <x:v>Empresa</x:v>
      </x:c>
      <x:c r="D10" s="28" t="str">
        <x:v>Cedar &amp; Co. ficticia</x:v>
      </x:c>
      <x:c r="E10" s="28" t="str">
        <x:v>Cedar &amp; Co. ficticia</x:v>
      </x:c>
      <x:c r="F10" s="28" t="str">
        <x:v>Cedar &amp; Co. ficticia</x:v>
      </x:c>
      <x:c r="G10" s="28" t="str">
        <x:v>Cedar &amp; Co. ficticia</x:v>
      </x:c>
      <x:c r="H10" s="28" t="str">
        <x:v>Cedar &amp; Co. ficticia</x:v>
      </x:c>
      <x:c r="I10" s="4"/>
      <x:c r="J10" s="28" t="str">
        <x:v>Operaciones</x:v>
      </x:c>
      <x:c r="K10" s="28"/>
      <x:c r="L10" s="4"/>
      <x:c r="M10" s="28" t="str">
        <x:v>Maya Hassan</x:v>
      </x:c>
      <x:c r="N10" s="28"/>
      <x:c r="O10" s="4"/>
      <x:c r="P10" s="28" t="str">
        <x:v>Confianza del cliente</x:v>
      </x:c>
      <x:c r="Q10" s="28"/>
      <x:c r="R10" s="4"/>
      <x:c r="S10" s="4"/>
      <x:c r="T10" s="4"/>
      <x:c r="U10" s="4"/>
      <x:c r="V10" s="4"/>
    </x:row>
    <x:row r="11">
      <x:c r="A11" s="25" t="str">
        <x:v>Año de planificación</x:v>
      </x:c>
      <x:c r="B11" s="25" t="str">
        <x:v>Año de planificación</x:v>
      </x:c>
      <x:c r="C11" s="25" t="str">
        <x:v>Año de planificación</x:v>
      </x:c>
      <x:c r="D11" s="29" t="n">
        <x:v>2027</x:v>
      </x:c>
      <x:c r="E11" s="29" t="n">
        <x:v>2027</x:v>
      </x:c>
      <x:c r="F11" s="29" t="n">
        <x:v>2027</x:v>
      </x:c>
      <x:c r="G11" s="29" t="n">
        <x:v>2027</x:v>
      </x:c>
      <x:c r="H11" s="29" t="n">
        <x:v>2027</x:v>
      </x:c>
      <x:c r="I11" s="4"/>
      <x:c r="J11" s="29" t="str">
        <x:v>Ventas</x:v>
      </x:c>
      <x:c r="K11" s="29"/>
      <x:c r="L11" s="4"/>
      <x:c r="M11" s="29" t="str">
        <x:v>Daniel Ruiz</x:v>
      </x:c>
      <x:c r="N11" s="29"/>
      <x:c r="O11" s="4"/>
      <x:c r="P11" s="29" t="str">
        <x:v>Crecimiento rentable</x:v>
      </x:c>
      <x:c r="Q11" s="29"/>
      <x:c r="R11" s="4"/>
      <x:c r="S11" s="4"/>
      <x:c r="T11" s="4"/>
      <x:c r="U11" s="4"/>
      <x:c r="V11" s="4"/>
    </x:row>
    <x:row r="12">
      <x:c r="A12" s="25" t="str">
        <x:v>Fecha de revisión</x:v>
      </x:c>
      <x:c r="B12" s="25" t="str">
        <x:v>Fecha de revisión</x:v>
      </x:c>
      <x:c r="C12" s="25" t="str">
        <x:v>Fecha de revisión</x:v>
      </x:c>
      <x:c r="D12" s="31" t="d">
        <x:v>2026-10-28T00:00:00.000Z</x:v>
      </x:c>
      <x:c r="E12" s="31" t="d">
        <x:v>2026-10-28T00:00:00.000Z</x:v>
      </x:c>
      <x:c r="F12" s="31" t="d">
        <x:v>2026-10-28T00:00:00.000Z</x:v>
      </x:c>
      <x:c r="G12" s="31" t="d">
        <x:v>2026-10-28T00:00:00.000Z</x:v>
      </x:c>
      <x:c r="H12" s="31" t="d">
        <x:v>2026-10-28T00:00:00.000Z</x:v>
      </x:c>
      <x:c r="I12" s="4"/>
      <x:c r="J12" s="29" t="str">
        <x:v>Atención al Cliente</x:v>
      </x:c>
      <x:c r="K12" s="29"/>
      <x:c r="L12" s="4"/>
      <x:c r="M12" s="29" t="str">
        <x:v>Sofia Kim</x:v>
      </x:c>
      <x:c r="N12" s="29"/>
      <x:c r="O12" s="4"/>
      <x:c r="P12" s="29" t="str">
        <x:v>Excelencia operativa</x:v>
      </x:c>
      <x:c r="Q12" s="29"/>
      <x:c r="R12" s="4"/>
      <x:c r="S12" s="4"/>
      <x:c r="T12" s="4"/>
      <x:c r="U12" s="4"/>
      <x:c r="V12" s="4"/>
    </x:row>
    <x:row r="13">
      <x:c r="A13" s="25" t="str">
        <x:v>Ventana próxima (días)</x:v>
      </x:c>
      <x:c r="B13" s="25" t="str">
        <x:v>Ventana próxima (días)</x:v>
      </x:c>
      <x:c r="C13" s="25" t="str">
        <x:v>Ventana próxima (días)</x:v>
      </x:c>
      <x:c r="D13" s="29" t="n">
        <x:v>14</x:v>
      </x:c>
      <x:c r="E13" s="29" t="n">
        <x:v>14</x:v>
      </x:c>
      <x:c r="F13" s="29" t="n">
        <x:v>14</x:v>
      </x:c>
      <x:c r="G13" s="29" t="n">
        <x:v>14</x:v>
      </x:c>
      <x:c r="H13" s="29" t="n">
        <x:v>14</x:v>
      </x:c>
      <x:c r="I13" s="4"/>
      <x:c r="J13" s="29" t="str">
        <x:v>Finanzas</x:v>
      </x:c>
      <x:c r="K13" s="29"/>
      <x:c r="L13" s="4"/>
      <x:c r="M13" s="29" t="str">
        <x:v>Lucas Martin</x:v>
      </x:c>
      <x:c r="N13" s="29"/>
      <x:c r="O13" s="4"/>
      <x:c r="P13" s="29" t="str">
        <x:v>Capacidad del equipo</x:v>
      </x:c>
      <x:c r="Q13" s="29"/>
      <x:c r="R13" s="4"/>
      <x:c r="S13" s="4"/>
      <x:c r="T13" s="4"/>
      <x:c r="U13" s="4"/>
      <x:c r="V13" s="4"/>
    </x:row>
    <x:row r="14">
      <x:c r="A14" s="25" t="str">
        <x:v>Umbral en riesgo</x:v>
      </x:c>
      <x:c r="B14" s="25" t="str">
        <x:v>Umbral en riesgo</x:v>
      </x:c>
      <x:c r="C14" s="25" t="str">
        <x:v>Umbral en riesgo</x:v>
      </x:c>
      <x:c r="D14" s="32" t="n">
        <x:v>0.85</x:v>
      </x:c>
      <x:c r="E14" s="32" t="n">
        <x:v>0.85</x:v>
      </x:c>
      <x:c r="F14" s="32" t="n">
        <x:v>0.85</x:v>
      </x:c>
      <x:c r="G14" s="32" t="n">
        <x:v>0.85</x:v>
      </x:c>
      <x:c r="H14" s="32" t="n">
        <x:v>0.85</x:v>
      </x:c>
      <x:c r="I14" s="4"/>
      <x:c r="J14" s="29" t="str">
        <x:v>Personas</x:v>
      </x:c>
      <x:c r="K14" s="29"/>
      <x:c r="L14" s="4"/>
      <x:c r="M14" s="29" t="str">
        <x:v>Noor Al Mansoori</x:v>
      </x:c>
      <x:c r="N14" s="29"/>
      <x:c r="O14" s="4"/>
      <x:c r="P14" s="29"/>
      <x:c r="Q14" s="29"/>
      <x:c r="R14" s="4"/>
      <x:c r="S14" s="4"/>
      <x:c r="T14" s="4"/>
      <x:c r="U14" s="4"/>
      <x:c r="V14" s="4"/>
    </x:row>
    <x:row r="15">
      <x:c r="A15" s="25" t="str">
        <x:v>Umbral desviado</x:v>
      </x:c>
      <x:c r="B15" s="25" t="str">
        <x:v>Umbral desviado</x:v>
      </x:c>
      <x:c r="C15" s="25" t="str">
        <x:v>Umbral desviado</x:v>
      </x:c>
      <x:c r="D15" s="32" t="n">
        <x:v>0.65</x:v>
      </x:c>
      <x:c r="E15" s="32" t="n">
        <x:v>0.65</x:v>
      </x:c>
      <x:c r="F15" s="32" t="n">
        <x:v>0.65</x:v>
      </x:c>
      <x:c r="G15" s="32" t="n">
        <x:v>0.65</x:v>
      </x:c>
      <x:c r="H15" s="32" t="n">
        <x:v>0.65</x:v>
      </x:c>
      <x:c r="I15" s="4"/>
      <x:c r="J15" s="29"/>
      <x:c r="K15" s="29"/>
      <x:c r="L15" s="4"/>
      <x:c r="M15" s="29" t="str">
        <x:v>Omar Saleh</x:v>
      </x:c>
      <x:c r="N15" s="29"/>
      <x:c r="O15" s="4"/>
      <x:c r="P15" s="29"/>
      <x:c r="Q15" s="29"/>
      <x:c r="R15" s="4"/>
      <x:c r="S15" s="4"/>
      <x:c r="T15" s="4"/>
      <x:c r="U15" s="4"/>
      <x:c r="V15" s="4"/>
    </x:row>
    <x:row r="16">
      <x:c r="A16" s="25" t="str">
        <x:v>Aviso de presupuesto</x:v>
      </x:c>
      <x:c r="B16" s="25" t="str">
        <x:v>Aviso de presupuesto</x:v>
      </x:c>
      <x:c r="C16" s="25" t="str">
        <x:v>Aviso de presupuesto</x:v>
      </x:c>
      <x:c r="D16" s="32" t="n">
        <x:v>0.9</x:v>
      </x:c>
      <x:c r="E16" s="32" t="n">
        <x:v>0.9</x:v>
      </x:c>
      <x:c r="F16" s="32" t="n">
        <x:v>0.9</x:v>
      </x:c>
      <x:c r="G16" s="32" t="n">
        <x:v>0.9</x:v>
      </x:c>
      <x:c r="H16" s="32" t="n">
        <x:v>0.9</x:v>
      </x:c>
      <x:c r="I16" s="4"/>
      <x:c r="J16" s="30"/>
      <x:c r="K16" s="30"/>
      <x:c r="L16" s="4"/>
      <x:c r="M16" s="30"/>
      <x:c r="N16" s="30"/>
      <x:c r="O16" s="4"/>
      <x:c r="P16" s="30"/>
      <x:c r="Q16" s="30"/>
      <x:c r="R16" s="4"/>
      <x:c r="S16" s="4"/>
      <x:c r="T16" s="4"/>
      <x:c r="U16" s="4"/>
      <x:c r="V16" s="4"/>
    </x:row>
    <x:row r="17">
      <x:c r="A17" s="26" t="str">
        <x:v>Aviso de capacidad</x:v>
      </x:c>
      <x:c r="B17" s="26" t="str">
        <x:v>Aviso de capacidad</x:v>
      </x:c>
      <x:c r="C17" s="26" t="str">
        <x:v>Aviso de capacidad</x:v>
      </x:c>
      <x:c r="D17" s="33" t="n">
        <x:v>0.9</x:v>
      </x:c>
      <x:c r="E17" s="33" t="n">
        <x:v>0.9</x:v>
      </x:c>
      <x:c r="F17" s="33" t="n">
        <x:v>0.9</x:v>
      </x:c>
      <x:c r="G17" s="33" t="n">
        <x:v>0.9</x:v>
      </x:c>
      <x:c r="H17" s="33" t="n">
        <x:v>0.9</x:v>
      </x:c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U17" s="4"/>
      <x:c r="V17" s="4"/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U18" s="4"/>
      <x:c r="V18" s="4"/>
    </x:row>
    <x:row r="19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  <x:c r="V19" s="4"/>
    </x:row>
    <x:row r="20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  <x:c r="V20" s="4"/>
    </x:row>
    <x:row r="21">
      <x:c r="A21" s="21" t="str">
        <x:v>DEFINICIONES DE INDICADORES</x:v>
      </x:c>
      <x:c r="B21" s="22" t="str">
        <x:v>DEFINICIONES DE INDICADORES</x:v>
      </x:c>
      <x:c r="C21" s="22" t="str">
        <x:v>DEFINICIONES DE INDICADORES</x:v>
      </x:c>
      <x:c r="D21" s="22" t="str">
        <x:v>DEFINICIONES DE INDICADORES</x:v>
      </x:c>
      <x:c r="E21" s="22" t="str">
        <x:v>DEFINICIONES DE INDICADORES</x:v>
      </x:c>
      <x:c r="F21" s="22" t="str">
        <x:v>DEFINICIONES DE INDICADORES</x:v>
      </x:c>
      <x:c r="G21" s="22" t="str">
        <x:v>DEFINICIONES DE INDICADORES</x:v>
      </x:c>
      <x:c r="H21" s="23" t="str">
        <x:v>DEFINICIONES DE INDICADORES</x:v>
      </x:c>
      <x:c r="I21" s="4"/>
      <x:c r="J21" s="21" t="str">
        <x:v>ESTADO DE OBJETIVO</x:v>
      </x:c>
      <x:c r="K21" s="23" t="str">
        <x:v>ESTADO DE OBJETIVO</x:v>
      </x:c>
      <x:c r="L21" s="4"/>
      <x:c r="M21" s="21" t="str">
        <x:v>ESTADO DE INICIATIVA</x:v>
      </x:c>
      <x:c r="N21" s="23" t="str">
        <x:v>ESTADO DE INICIATIVA</x:v>
      </x:c>
      <x:c r="O21" s="4"/>
      <x:c r="P21" s="21" t="str">
        <x:v>ESTADO DE RIESGO</x:v>
      </x:c>
      <x:c r="Q21" s="23" t="str">
        <x:v>ESTADO DE RIESGO</x:v>
      </x:c>
      <x:c r="R21" s="4"/>
      <x:c r="S21" s="4"/>
      <x:c r="T21" s="4"/>
      <x:c r="U21" s="4"/>
      <x:c r="V21" s="4"/>
    </x:row>
    <x:row r="22">
      <x:c r="A22" s="41" t="str">
        <x:v>ID indicador</x:v>
      </x:c>
      <x:c r="B22" s="42" t="str">
        <x:v>ID objetivo</x:v>
      </x:c>
      <x:c r="C22" s="42" t="str">
        <x:v>Indicador</x:v>
      </x:c>
      <x:c r="D22" s="42" t="str">
        <x:v>Responsable</x:v>
      </x:c>
      <x:c r="E22" s="42" t="str">
        <x:v>Unidad</x:v>
      </x:c>
      <x:c r="F22" s="42" t="str">
        <x:v>Dirección</x:v>
      </x:c>
      <x:c r="G22" s="43" t="str">
        <x:v>Meta</x:v>
      </x:c>
      <x:c r="H22" s="4"/>
      <x:c r="I22" s="4"/>
      <x:c r="J22" s="28" t="str">
        <x:v>No iniciado</x:v>
      </x:c>
      <x:c r="K22" s="28"/>
      <x:c r="L22" s="4"/>
      <x:c r="M22" s="28" t="str">
        <x:v>No iniciada</x:v>
      </x:c>
      <x:c r="N22" s="28"/>
      <x:c r="O22" s="4"/>
      <x:c r="P22" s="28" t="str">
        <x:v>Abierto</x:v>
      </x:c>
      <x:c r="Q22" s="28"/>
      <x:c r="R22" s="4"/>
      <x:c r="S22" s="4"/>
      <x:c r="T22" s="4"/>
      <x:c r="U22" s="4"/>
      <x:c r="V22" s="4"/>
    </x:row>
    <x:row r="23">
      <x:c r="A23" s="28" t="str">
        <x:v>K-001</x:v>
      </x:c>
      <x:c r="B23" s="28" t="str">
        <x:v>G-001</x:v>
      </x:c>
      <x:c r="C23" s="28" t="str">
        <x:v>Compromisos cumplidos a tiempo</x:v>
      </x:c>
      <x:c r="D23" s="28" t="str">
        <x:v>Noor Al Mansoori</x:v>
      </x:c>
      <x:c r="E23" s="28" t="str">
        <x:v>%</x:v>
      </x:c>
      <x:c r="F23" s="28" t="str">
        <x:v>Mayor es mejor</x:v>
      </x:c>
      <x:c r="G23" s="28" t="n">
        <x:v>0.95</x:v>
      </x:c>
      <x:c r="H23" s="4"/>
      <x:c r="I23" s="4"/>
      <x:c r="J23" s="29" t="str">
        <x:v>En curso</x:v>
      </x:c>
      <x:c r="K23" s="29"/>
      <x:c r="L23" s="4"/>
      <x:c r="M23" s="29" t="str">
        <x:v>En curso</x:v>
      </x:c>
      <x:c r="N23" s="29"/>
      <x:c r="O23" s="4"/>
      <x:c r="P23" s="29" t="str">
        <x:v>Mitigando</x:v>
      </x:c>
      <x:c r="Q23" s="29"/>
      <x:c r="R23" s="4"/>
      <x:c r="S23" s="4"/>
      <x:c r="T23" s="4"/>
      <x:c r="U23" s="4"/>
      <x:c r="V23" s="4"/>
    </x:row>
    <x:row r="24">
      <x:c r="A24" s="29" t="str">
        <x:v>K-002</x:v>
      </x:c>
      <x:c r="B24" s="29" t="str">
        <x:v>G-002</x:v>
      </x:c>
      <x:c r="C24" s="29" t="str">
        <x:v>Beneficio bruto recurrente anualizado</x:v>
      </x:c>
      <x:c r="D24" s="29" t="str">
        <x:v>Daniel Ruiz</x:v>
      </x:c>
      <x:c r="E24" s="29" t="str">
        <x:v>USD</x:v>
      </x:c>
      <x:c r="F24" s="29" t="str">
        <x:v>Mayor es mejor</x:v>
      </x:c>
      <x:c r="G24" s="29" t="n">
        <x:v>560000</x:v>
      </x:c>
      <x:c r="H24" s="4"/>
      <x:c r="I24" s="4"/>
      <x:c r="J24" s="29" t="str">
        <x:v>En espera</x:v>
      </x:c>
      <x:c r="K24" s="29"/>
      <x:c r="L24" s="4"/>
      <x:c r="M24" s="29" t="str">
        <x:v>Bloqueada</x:v>
      </x:c>
      <x:c r="N24" s="29"/>
      <x:c r="O24" s="4"/>
      <x:c r="P24" s="29" t="str">
        <x:v>En seguimiento</x:v>
      </x:c>
      <x:c r="Q24" s="29"/>
      <x:c r="R24" s="4"/>
      <x:c r="S24" s="4"/>
      <x:c r="T24" s="4"/>
      <x:c r="U24" s="4"/>
      <x:c r="V24" s="4"/>
    </x:row>
    <x:row r="25">
      <x:c r="A25" s="29" t="str">
        <x:v>K-003</x:v>
      </x:c>
      <x:c r="B25" s="29" t="str">
        <x:v>G-003</x:v>
      </x:c>
      <x:c r="C25" s="29" t="str">
        <x:v>Ciclo pedido-despacho</x:v>
      </x:c>
      <x:c r="D25" s="29" t="str">
        <x:v>Maya Hassan</x:v>
      </x:c>
      <x:c r="E25" s="29" t="str">
        <x:v>Días</x:v>
      </x:c>
      <x:c r="F25" s="29" t="str">
        <x:v>Menor es mejor</x:v>
      </x:c>
      <x:c r="G25" s="29" t="n">
        <x:v>2</x:v>
      </x:c>
      <x:c r="H25" s="4"/>
      <x:c r="I25" s="4"/>
      <x:c r="J25" s="29" t="str">
        <x:v>Completado</x:v>
      </x:c>
      <x:c r="K25" s="29"/>
      <x:c r="L25" s="4"/>
      <x:c r="M25" s="29" t="str">
        <x:v>Completada</x:v>
      </x:c>
      <x:c r="N25" s="29"/>
      <x:c r="O25" s="4"/>
      <x:c r="P25" s="29" t="str">
        <x:v>Cerrado</x:v>
      </x:c>
      <x:c r="Q25" s="29"/>
      <x:c r="R25" s="4"/>
      <x:c r="S25" s="4"/>
      <x:c r="T25" s="4"/>
      <x:c r="U25" s="4"/>
      <x:c r="V25" s="4"/>
    </x:row>
    <x:row r="26">
      <x:c r="A26" s="29" t="str">
        <x:v>K-004</x:v>
      </x:c>
      <x:c r="B26" s="29" t="str">
        <x:v>G-004</x:v>
      </x:c>
      <x:c r="C26" s="29" t="str">
        <x:v>Exactitud de inventario</x:v>
      </x:c>
      <x:c r="D26" s="29" t="str">
        <x:v>Lucas Martin</x:v>
      </x:c>
      <x:c r="E26" s="29" t="str">
        <x:v>%</x:v>
      </x:c>
      <x:c r="F26" s="29" t="str">
        <x:v>Mayor es mejor</x:v>
      </x:c>
      <x:c r="G26" s="29" t="n">
        <x:v>0.98</x:v>
      </x:c>
      <x:c r="H26" s="4"/>
      <x:c r="I26" s="4"/>
      <x:c r="J26" s="29" t="str">
        <x:v>Cancelado</x:v>
      </x:c>
      <x:c r="K26" s="29"/>
      <x:c r="L26" s="4"/>
      <x:c r="M26" s="29" t="str">
        <x:v>Cancelada</x:v>
      </x:c>
      <x:c r="N26" s="29"/>
      <x:c r="O26" s="4"/>
      <x:c r="P26" s="29"/>
      <x:c r="Q26" s="29"/>
      <x:c r="R26" s="4"/>
      <x:c r="S26" s="4"/>
      <x:c r="T26" s="4"/>
      <x:c r="U26" s="4"/>
      <x:c r="V26" s="4"/>
    </x:row>
    <x:row r="27">
      <x:c r="A27" s="29" t="str">
        <x:v>K-005</x:v>
      </x:c>
      <x:c r="B27" s="29" t="str">
        <x:v>G-005</x:v>
      </x:c>
      <x:c r="C27" s="29" t="str">
        <x:v>Responsables que completan coaching</x:v>
      </x:c>
      <x:c r="D27" s="29" t="str">
        <x:v>Omar Saleh</x:v>
      </x:c>
      <x:c r="E27" s="29" t="str">
        <x:v>%</x:v>
      </x:c>
      <x:c r="F27" s="29" t="str">
        <x:v>Mayor es mejor</x:v>
      </x:c>
      <x:c r="G27" s="29" t="n">
        <x:v>0.9</x:v>
      </x:c>
      <x:c r="H27" s="4"/>
      <x:c r="I27" s="4"/>
      <x:c r="J27" s="29"/>
      <x:c r="K27" s="29"/>
      <x:c r="L27" s="4"/>
      <x:c r="M27" s="29"/>
      <x:c r="N27" s="29"/>
      <x:c r="O27" s="4"/>
      <x:c r="P27" s="29"/>
      <x:c r="Q27" s="29"/>
      <x:c r="R27" s="4"/>
      <x:c r="S27" s="4"/>
      <x:c r="T27" s="4"/>
      <x:c r="U27" s="4"/>
      <x:c r="V27" s="4"/>
    </x:row>
    <x:row r="28">
      <x:c r="A28" s="29"/>
      <x:c r="B28" s="29"/>
      <x:c r="C28" s="29"/>
      <x:c r="D28" s="29"/>
      <x:c r="E28" s="29"/>
      <x:c r="F28" s="29"/>
      <x:c r="G28" s="29"/>
      <x:c r="H28" s="4"/>
      <x:c r="I28" s="4"/>
      <x:c r="J28" s="30"/>
      <x:c r="K28" s="30"/>
      <x:c r="L28" s="4"/>
      <x:c r="M28" s="30"/>
      <x:c r="N28" s="30"/>
      <x:c r="O28" s="4"/>
      <x:c r="P28" s="30"/>
      <x:c r="Q28" s="30"/>
      <x:c r="R28" s="4"/>
      <x:c r="S28" s="4"/>
      <x:c r="T28" s="4"/>
      <x:c r="U28" s="4"/>
      <x:c r="V28" s="4"/>
    </x:row>
    <x:row r="29">
      <x:c r="A29" s="29"/>
      <x:c r="B29" s="29"/>
      <x:c r="C29" s="29"/>
      <x:c r="D29" s="29"/>
      <x:c r="E29" s="29"/>
      <x:c r="F29" s="29"/>
      <x:c r="G29" s="29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  <x:c r="V29" s="4"/>
    </x:row>
    <x:row r="30">
      <x:c r="A30" s="29"/>
      <x:c r="B30" s="29"/>
      <x:c r="C30" s="29"/>
      <x:c r="D30" s="29"/>
      <x:c r="E30" s="29"/>
      <x:c r="F30" s="29"/>
      <x:c r="G30" s="29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  <x:c r="V30" s="4"/>
    </x:row>
    <x:row r="31">
      <x:c r="A31" s="29"/>
      <x:c r="B31" s="29"/>
      <x:c r="C31" s="29"/>
      <x:c r="D31" s="29"/>
      <x:c r="E31" s="29"/>
      <x:c r="F31" s="29"/>
      <x:c r="G31" s="29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</x:row>
    <x:row r="32">
      <x:c r="A32" s="29"/>
      <x:c r="B32" s="29"/>
      <x:c r="C32" s="29"/>
      <x:c r="D32" s="29"/>
      <x:c r="E32" s="29"/>
      <x:c r="F32" s="29"/>
      <x:c r="G32" s="29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</x:row>
    <x:row r="33">
      <x:c r="A33" s="29"/>
      <x:c r="B33" s="29"/>
      <x:c r="C33" s="29"/>
      <x:c r="D33" s="29"/>
      <x:c r="E33" s="29"/>
      <x:c r="F33" s="29"/>
      <x:c r="G33" s="29"/>
      <x:c r="H33" s="4"/>
      <x:c r="I33" s="4"/>
      <x:c r="J33" s="21" t="str">
        <x:v>DIRECCIONES</x:v>
      </x:c>
      <x:c r="K33" s="23" t="str">
        <x:v>DIRECCIONES</x:v>
      </x:c>
      <x:c r="L33" s="4"/>
      <x:c r="M33" s="21" t="str">
        <x:v>UNIDADES</x:v>
      </x:c>
      <x:c r="N33" s="23" t="str">
        <x:v>UNIDADES</x:v>
      </x:c>
      <x:c r="O33" s="4"/>
      <x:c r="P33" s="21" t="str">
        <x:v>ESTADO DE REVISIÓN</x:v>
      </x:c>
      <x:c r="Q33" s="23" t="str">
        <x:v>ESTADO DE REVISIÓN</x:v>
      </x:c>
      <x:c r="R33" s="4"/>
      <x:c r="S33" s="4"/>
      <x:c r="T33" s="4"/>
      <x:c r="U33" s="4"/>
      <x:c r="V33" s="4"/>
    </x:row>
    <x:row r="34">
      <x:c r="A34" s="30"/>
      <x:c r="B34" s="30"/>
      <x:c r="C34" s="30"/>
      <x:c r="D34" s="30"/>
      <x:c r="E34" s="30"/>
      <x:c r="F34" s="30"/>
      <x:c r="G34" s="30"/>
      <x:c r="H34" s="4"/>
      <x:c r="I34" s="4"/>
      <x:c r="J34" s="28" t="str">
        <x:v>Mayor es mejor</x:v>
      </x:c>
      <x:c r="K34" s="28"/>
      <x:c r="L34" s="4"/>
      <x:c r="M34" s="28" t="str">
        <x:v>%</x:v>
      </x:c>
      <x:c r="N34" s="28"/>
      <x:c r="O34" s="4"/>
      <x:c r="P34" s="28" t="str">
        <x:v>Abierta</x:v>
      </x:c>
      <x:c r="Q34" s="28"/>
      <x:c r="R34" s="4"/>
      <x:c r="S34" s="4"/>
      <x:c r="T34" s="4"/>
      <x:c r="U34" s="4"/>
      <x:c r="V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29" t="str">
        <x:v>Menor es mejor</x:v>
      </x:c>
      <x:c r="K35" s="29"/>
      <x:c r="L35" s="4"/>
      <x:c r="M35" s="29" t="str">
        <x:v>Cantidad</x:v>
      </x:c>
      <x:c r="N35" s="29"/>
      <x:c r="O35" s="4"/>
      <x:c r="P35" s="29" t="str">
        <x:v>En curso</x:v>
      </x:c>
      <x:c r="Q35" s="29"/>
      <x:c r="R35" s="4"/>
      <x:c r="S35" s="4"/>
      <x:c r="T35" s="4"/>
      <x:c r="U35" s="4"/>
      <x:c r="V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29" t="str">
        <x:v>Cumplir objetivo</x:v>
      </x:c>
      <x:c r="K36" s="29"/>
      <x:c r="L36" s="4"/>
      <x:c r="M36" s="29" t="str">
        <x:v>USD</x:v>
      </x:c>
      <x:c r="N36" s="29"/>
      <x:c r="O36" s="4"/>
      <x:c r="P36" s="29" t="str">
        <x:v>Completada</x:v>
      </x:c>
      <x:c r="Q36" s="29"/>
      <x:c r="R36" s="4"/>
      <x:c r="S36" s="4"/>
      <x:c r="T36" s="4"/>
      <x:c r="U36" s="4"/>
      <x:c r="V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29"/>
      <x:c r="K37" s="29"/>
      <x:c r="L37" s="4"/>
      <x:c r="M37" s="29" t="str">
        <x:v>Días</x:v>
      </x:c>
      <x:c r="N37" s="29"/>
      <x:c r="O37" s="4"/>
      <x:c r="P37" s="29" t="str">
        <x:v>Diferida</x:v>
      </x:c>
      <x:c r="Q37" s="29"/>
      <x:c r="R37" s="4"/>
      <x:c r="S37" s="4"/>
      <x:c r="T37" s="4"/>
      <x:c r="U37" s="4"/>
      <x:c r="V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29"/>
      <x:c r="K38" s="29"/>
      <x:c r="L38" s="4"/>
      <x:c r="M38" s="29" t="str">
        <x:v>Horas</x:v>
      </x:c>
      <x:c r="N38" s="29"/>
      <x:c r="O38" s="4"/>
      <x:c r="P38" s="29"/>
      <x:c r="Q38" s="29"/>
      <x:c r="R38" s="4"/>
      <x:c r="S38" s="4"/>
      <x:c r="T38" s="4"/>
      <x:c r="U38" s="4"/>
      <x:c r="V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29"/>
      <x:c r="K39" s="29"/>
      <x:c r="L39" s="4"/>
      <x:c r="M39" s="29" t="str">
        <x:v>Minutos</x:v>
      </x:c>
      <x:c r="N39" s="29"/>
      <x:c r="O39" s="4"/>
      <x:c r="P39" s="29"/>
      <x:c r="Q39" s="29"/>
      <x:c r="R39" s="4"/>
      <x:c r="S39" s="4"/>
      <x:c r="T39" s="4"/>
      <x:c r="U39" s="4"/>
      <x:c r="V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30"/>
      <x:c r="K40" s="30"/>
      <x:c r="L40" s="4"/>
      <x:c r="M40" s="30" t="str">
        <x:v>Puntuación</x:v>
      </x:c>
      <x:c r="N40" s="30"/>
      <x:c r="O40" s="4"/>
      <x:c r="P40" s="30"/>
      <x:c r="Q40" s="30"/>
      <x:c r="R40" s="4"/>
      <x:c r="S40" s="4"/>
      <x:c r="T40" s="4"/>
      <x:c r="U40" s="4"/>
      <x:c r="V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  <x:c r="U41" s="4"/>
      <x:c r="V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  <x:c r="U42" s="4"/>
      <x:c r="V42" s="4"/>
    </x:row>
    <x:row r="43">
      <x:c r="A43" s="21" t="str">
        <x:v>USO SEGURO</x:v>
      </x:c>
      <x:c r="B43" s="22" t="str">
        <x:v>USO SEGURO</x:v>
      </x:c>
      <x:c r="C43" s="22" t="str">
        <x:v>USO SEGURO</x:v>
      </x:c>
      <x:c r="D43" s="22" t="str">
        <x:v>USO SEGURO</x:v>
      </x:c>
      <x:c r="E43" s="22" t="str">
        <x:v>USO SEGURO</x:v>
      </x:c>
      <x:c r="F43" s="22" t="str">
        <x:v>USO SEGURO</x:v>
      </x:c>
      <x:c r="G43" s="22" t="str">
        <x:v>USO SEGURO</x:v>
      </x:c>
      <x:c r="H43" s="22" t="str">
        <x:v>USO SEGURO</x:v>
      </x:c>
      <x:c r="I43" s="22" t="str">
        <x:v>USO SEGURO</x:v>
      </x:c>
      <x:c r="J43" s="22" t="str">
        <x:v>USO SEGURO</x:v>
      </x:c>
      <x:c r="K43" s="22" t="str">
        <x:v>USO SEGURO</x:v>
      </x:c>
      <x:c r="L43" s="22" t="str">
        <x:v>USO SEGURO</x:v>
      </x:c>
      <x:c r="M43" s="22" t="str">
        <x:v>USO SEGURO</x:v>
      </x:c>
      <x:c r="N43" s="22" t="str">
        <x:v>USO SEGURO</x:v>
      </x:c>
      <x:c r="O43" s="22" t="str">
        <x:v>USO SEGURO</x:v>
      </x:c>
      <x:c r="P43" s="22" t="str">
        <x:v>USO SEGURO</x:v>
      </x:c>
      <x:c r="Q43" s="23" t="str">
        <x:v>USO SEGURO</x:v>
      </x:c>
      <x:c r="R43" s="4"/>
      <x:c r="S43" s="4"/>
      <x:c r="T43" s="4"/>
      <x:c r="U43" s="4"/>
      <x:c r="V43" s="4"/>
    </x:row>
    <x:row r="44">
      <x:c r="A44" s="54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B44" s="55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C44" s="55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D44" s="55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E44" s="55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F44" s="55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G44" s="55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H44" s="55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I44" s="55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J44" s="55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K44" s="55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L44" s="55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M44" s="55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N44" s="55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O44" s="55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P44" s="55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Q44" s="56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R44" s="4"/>
      <x:c r="S44" s="4"/>
      <x:c r="T44" s="4"/>
      <x:c r="U44" s="4"/>
      <x:c r="V44" s="4"/>
    </x:row>
    <x:row r="45">
      <x:c r="A45" s="57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B45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C45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D45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E45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F45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G45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H45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I45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J45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K45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L45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M45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N45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O45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P45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Q45" s="59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R45" s="4"/>
      <x:c r="S45" s="4"/>
      <x:c r="T45" s="4"/>
      <x:c r="U45" s="4"/>
      <x:c r="V45" s="4"/>
    </x:row>
    <x:row r="46">
      <x:c r="A46" s="57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B46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C46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D46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E46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F46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G46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H46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I46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J46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K46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L46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M46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N46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O46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P46" s="58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Q46" s="59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R46" s="4"/>
      <x:c r="S46" s="4"/>
      <x:c r="T46" s="4"/>
      <x:c r="U46" s="4"/>
      <x:c r="V46" s="4"/>
    </x:row>
    <x:row r="47">
      <x:c r="A47" s="60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B47" s="61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C47" s="61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D47" s="61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E47" s="61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F47" s="61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G47" s="61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H47" s="61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I47" s="61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J47" s="61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K47" s="61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L47" s="61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M47" s="61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N47" s="61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O47" s="61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P47" s="61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Q47" s="62" t="str">
        <x:v>Use este libro para planificación y revisión. Valide cifras financieras con registros aprobados. No sustituye asesoramiento legal, fiscal, laboral, de seguridad o profesional. Guarde evidencias confidenciales en sistemas aprobados.</x:v>
      </x:c>
      <x:c r="R47" s="4"/>
      <x:c r="S47" s="4"/>
      <x:c r="T47" s="4"/>
      <x:c r="U47" s="4"/>
      <x:c r="V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  <x:c r="U48" s="4"/>
      <x:c r="V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U49" s="4"/>
      <x:c r="V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U50" s="4"/>
      <x:c r="V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  <x:c r="U51" s="4"/>
      <x:c r="V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  <x:c r="U52" s="4"/>
      <x:c r="V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  <x:c r="U53" s="4"/>
      <x:c r="V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  <x:c r="U54" s="4"/>
      <x:c r="V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  <x:c r="U55" s="4"/>
      <x:c r="V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  <x:c r="U56" s="4"/>
      <x:c r="V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  <x:c r="U57" s="4"/>
      <x:c r="V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  <x:c r="U58" s="4"/>
      <x:c r="V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  <x:c r="U59" s="4"/>
      <x:c r="V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  <x:c r="U60" s="4"/>
      <x:c r="V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  <x:c r="U61" s="4"/>
      <x:c r="V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  <x:c r="U62" s="4"/>
      <x:c r="V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  <x:c r="U63" s="4"/>
      <x:c r="V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  <x:c r="U64" s="4"/>
      <x:c r="V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  <x:c r="U65" s="4"/>
      <x:c r="V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  <x:c r="U66" s="4"/>
      <x:c r="V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  <x:c r="U67" s="4"/>
      <x:c r="V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  <x:c r="U68" s="4"/>
      <x:c r="V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  <x:c r="U69" s="4"/>
      <x:c r="V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  <x:c r="U70" s="4"/>
      <x:c r="V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  <x:c r="U71" s="4"/>
      <x:c r="V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  <x:c r="U72" s="4"/>
      <x:c r="V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  <x:c r="U73" s="4"/>
      <x:c r="V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  <x:c r="U74" s="4"/>
      <x:c r="V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  <x:c r="U75" s="4"/>
      <x:c r="V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  <x:c r="U76" s="4"/>
      <x:c r="V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  <x:c r="U77" s="4"/>
      <x:c r="V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  <x:c r="U78" s="4"/>
      <x:c r="V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  <x:c r="U79" s="4"/>
      <x:c r="V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  <x:c r="U80" s="4"/>
      <x:c r="V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  <x:c r="U81" s="4"/>
      <x:c r="V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  <x:c r="U82" s="4"/>
      <x:c r="V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  <x:c r="U83" s="4"/>
      <x:c r="V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  <x:c r="U84" s="4"/>
      <x:c r="V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  <x:c r="U85" s="4"/>
      <x:c r="V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  <x:c r="U86" s="4"/>
      <x:c r="V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  <x:c r="U87" s="4"/>
      <x:c r="V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  <x:c r="U88" s="4"/>
      <x:c r="V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  <x:c r="U89" s="4"/>
      <x:c r="V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  <x:c r="U90" s="4"/>
      <x:c r="V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  <x:c r="U91" s="4"/>
      <x:c r="V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  <x:c r="U92" s="4"/>
      <x:c r="V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  <x:c r="U93" s="4"/>
      <x:c r="V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  <x:c r="U94" s="4"/>
      <x:c r="V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  <x:c r="U95" s="4"/>
      <x:c r="V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  <x:c r="U96" s="4"/>
      <x:c r="V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  <x:c r="U97" s="4"/>
      <x:c r="V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  <x:c r="U98" s="4"/>
      <x:c r="V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  <x:c r="U99" s="4"/>
      <x:c r="V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  <x:c r="U100" s="4"/>
      <x:c r="V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  <x:c r="U101" s="4"/>
      <x:c r="V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  <x:c r="U102" s="4"/>
      <x:c r="V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  <x:c r="U103" s="4"/>
      <x:c r="V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  <x:c r="U104" s="4"/>
      <x:c r="V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  <x:c r="U105" s="4"/>
      <x:c r="V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  <x:c r="U106" s="4"/>
      <x:c r="V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  <x:c r="U107" s="4"/>
      <x:c r="V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  <x:c r="U108" s="4"/>
      <x:c r="V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  <x:c r="U109" s="4"/>
      <x:c r="V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  <x:c r="U110" s="4"/>
      <x:c r="V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  <x:c r="U111" s="4"/>
      <x:c r="V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  <x:c r="U112" s="4"/>
      <x:c r="V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  <x:c r="U113" s="4"/>
      <x:c r="V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  <x:c r="U114" s="4"/>
      <x:c r="V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  <x:c r="U115" s="4"/>
      <x:c r="V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  <x:c r="U116" s="4"/>
      <x:c r="V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  <x:c r="U117" s="4"/>
      <x:c r="V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  <x:c r="U118" s="4"/>
      <x:c r="V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  <x:c r="U119" s="4"/>
      <x:c r="V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  <x:c r="U120" s="4"/>
      <x:c r="V120" s="4"/>
    </x:row>
    <x:row r="12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  <x:c r="N121" s="4"/>
      <x:c r="O121" s="4"/>
      <x:c r="P121" s="4"/>
      <x:c r="Q121" s="4"/>
      <x:c r="R121" s="4"/>
      <x:c r="S121" s="4"/>
      <x:c r="T121" s="4"/>
      <x:c r="U121" s="4"/>
      <x:c r="V121" s="4"/>
    </x:row>
    <x:row r="122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  <x:c r="N122" s="4"/>
      <x:c r="O122" s="4"/>
      <x:c r="P122" s="4"/>
      <x:c r="Q122" s="4"/>
      <x:c r="R122" s="4"/>
      <x:c r="S122" s="4"/>
      <x:c r="T122" s="4"/>
      <x:c r="U122" s="4"/>
      <x:c r="V122" s="4"/>
    </x:row>
    <x:row r="123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  <x:c r="N123" s="4"/>
      <x:c r="O123" s="4"/>
      <x:c r="P123" s="4"/>
      <x:c r="Q123" s="4"/>
      <x:c r="R123" s="4"/>
      <x:c r="S123" s="4"/>
      <x:c r="T123" s="4"/>
      <x:c r="U123" s="4"/>
      <x:c r="V123" s="4"/>
    </x:row>
    <x:row r="124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  <x:c r="N124" s="4"/>
      <x:c r="O124" s="4"/>
      <x:c r="P124" s="4"/>
      <x:c r="Q124" s="4"/>
      <x:c r="R124" s="4"/>
      <x:c r="S124" s="4"/>
      <x:c r="T124" s="4"/>
      <x:c r="U124" s="4"/>
      <x:c r="V124" s="4"/>
    </x:row>
    <x:row r="125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  <x:c r="N125" s="4"/>
      <x:c r="O125" s="4"/>
      <x:c r="P125" s="4"/>
      <x:c r="Q125" s="4"/>
      <x:c r="R125" s="4"/>
      <x:c r="S125" s="4"/>
      <x:c r="T125" s="4"/>
      <x:c r="U125" s="4"/>
      <x:c r="V125" s="4"/>
    </x:row>
    <x:row r="126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  <x:c r="N126" s="4"/>
      <x:c r="O126" s="4"/>
      <x:c r="P126" s="4"/>
      <x:c r="Q126" s="4"/>
      <x:c r="R126" s="4"/>
      <x:c r="S126" s="4"/>
      <x:c r="T126" s="4"/>
      <x:c r="U126" s="4"/>
      <x:c r="V126" s="4"/>
    </x:row>
    <x:row r="127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  <x:c r="N127" s="4"/>
      <x:c r="O127" s="4"/>
      <x:c r="P127" s="4"/>
      <x:c r="Q127" s="4"/>
      <x:c r="R127" s="4"/>
      <x:c r="S127" s="4"/>
      <x:c r="T127" s="4"/>
      <x:c r="U127" s="4"/>
      <x:c r="V127" s="4"/>
    </x:row>
    <x:row r="128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  <x:c r="N128" s="4"/>
      <x:c r="O128" s="4"/>
      <x:c r="P128" s="4"/>
      <x:c r="Q128" s="4"/>
      <x:c r="R128" s="4"/>
      <x:c r="S128" s="4"/>
      <x:c r="T128" s="4"/>
      <x:c r="U128" s="4"/>
      <x:c r="V128" s="4"/>
    </x:row>
    <x:row r="129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  <x:c r="N129" s="4"/>
      <x:c r="O129" s="4"/>
      <x:c r="P129" s="4"/>
      <x:c r="Q129" s="4"/>
      <x:c r="R129" s="4"/>
      <x:c r="S129" s="4"/>
      <x:c r="T129" s="4"/>
      <x:c r="U129" s="4"/>
      <x:c r="V129" s="4"/>
    </x:row>
    <x:row r="130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  <x:c r="N130" s="4"/>
      <x:c r="O130" s="4"/>
      <x:c r="P130" s="4"/>
      <x:c r="Q130" s="4"/>
      <x:c r="R130" s="4"/>
      <x:c r="S130" s="4"/>
      <x:c r="T130" s="4"/>
      <x:c r="U130" s="4"/>
      <x:c r="V130" s="4"/>
    </x:row>
    <x:row r="13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  <x:c r="N131" s="4"/>
      <x:c r="O131" s="4"/>
      <x:c r="P131" s="4"/>
      <x:c r="Q131" s="4"/>
      <x:c r="R131" s="4"/>
      <x:c r="S131" s="4"/>
      <x:c r="T131" s="4"/>
      <x:c r="U131" s="4"/>
      <x:c r="V131" s="4"/>
    </x:row>
    <x:row r="132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  <x:c r="N132" s="4"/>
      <x:c r="O132" s="4"/>
      <x:c r="P132" s="4"/>
      <x:c r="Q132" s="4"/>
      <x:c r="R132" s="4"/>
      <x:c r="S132" s="4"/>
      <x:c r="T132" s="4"/>
      <x:c r="U132" s="4"/>
      <x:c r="V132" s="4"/>
    </x:row>
    <x:row r="133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  <x:c r="N133" s="4"/>
      <x:c r="O133" s="4"/>
      <x:c r="P133" s="4"/>
      <x:c r="Q133" s="4"/>
      <x:c r="R133" s="4"/>
      <x:c r="S133" s="4"/>
      <x:c r="T133" s="4"/>
      <x:c r="U133" s="4"/>
      <x:c r="V133" s="4"/>
    </x:row>
    <x:row r="134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  <x:c r="N134" s="4"/>
      <x:c r="O134" s="4"/>
      <x:c r="P134" s="4"/>
      <x:c r="Q134" s="4"/>
      <x:c r="R134" s="4"/>
      <x:c r="S134" s="4"/>
      <x:c r="T134" s="4"/>
      <x:c r="U134" s="4"/>
      <x:c r="V134" s="4"/>
    </x:row>
    <x:row r="135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  <x:c r="N135" s="4"/>
      <x:c r="O135" s="4"/>
      <x:c r="P135" s="4"/>
      <x:c r="Q135" s="4"/>
      <x:c r="R135" s="4"/>
      <x:c r="S135" s="4"/>
      <x:c r="T135" s="4"/>
      <x:c r="U135" s="4"/>
      <x:c r="V135" s="4"/>
    </x:row>
    <x:row r="136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  <x:c r="N136" s="4"/>
      <x:c r="O136" s="4"/>
      <x:c r="P136" s="4"/>
      <x:c r="Q136" s="4"/>
      <x:c r="R136" s="4"/>
      <x:c r="S136" s="4"/>
      <x:c r="T136" s="4"/>
      <x:c r="U136" s="4"/>
      <x:c r="V136" s="4"/>
    </x:row>
    <x:row r="137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  <x:c r="N137" s="4"/>
      <x:c r="O137" s="4"/>
      <x:c r="P137" s="4"/>
      <x:c r="Q137" s="4"/>
      <x:c r="R137" s="4"/>
      <x:c r="S137" s="4"/>
      <x:c r="T137" s="4"/>
      <x:c r="U137" s="4"/>
      <x:c r="V137" s="4"/>
    </x:row>
    <x:row r="138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  <x:c r="N138" s="4"/>
      <x:c r="O138" s="4"/>
      <x:c r="P138" s="4"/>
      <x:c r="Q138" s="4"/>
      <x:c r="R138" s="4"/>
      <x:c r="S138" s="4"/>
      <x:c r="T138" s="4"/>
      <x:c r="U138" s="4"/>
      <x:c r="V138" s="4"/>
    </x:row>
    <x:row r="139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  <x:c r="N139" s="4"/>
      <x:c r="O139" s="4"/>
      <x:c r="P139" s="4"/>
      <x:c r="Q139" s="4"/>
      <x:c r="R139" s="4"/>
      <x:c r="S139" s="4"/>
      <x:c r="T139" s="4"/>
      <x:c r="U139" s="4"/>
      <x:c r="V139" s="4"/>
    </x:row>
    <x:row r="140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  <x:c r="N140" s="4"/>
      <x:c r="O140" s="4"/>
      <x:c r="P140" s="4"/>
      <x:c r="Q140" s="4"/>
      <x:c r="R140" s="4"/>
      <x:c r="S140" s="4"/>
      <x:c r="T140" s="4"/>
      <x:c r="U140" s="4"/>
      <x:c r="V140" s="4"/>
    </x:row>
    <x:row r="14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  <x:c r="N141" s="4"/>
      <x:c r="O141" s="4"/>
      <x:c r="P141" s="4"/>
      <x:c r="Q141" s="4"/>
      <x:c r="R141" s="4"/>
      <x:c r="S141" s="4"/>
      <x:c r="T141" s="4"/>
      <x:c r="U141" s="4"/>
      <x:c r="V141" s="4"/>
    </x:row>
    <x:row r="142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  <x:c r="N142" s="4"/>
      <x:c r="O142" s="4"/>
      <x:c r="P142" s="4"/>
      <x:c r="Q142" s="4"/>
      <x:c r="R142" s="4"/>
      <x:c r="S142" s="4"/>
      <x:c r="T142" s="4"/>
      <x:c r="U142" s="4"/>
      <x:c r="V142" s="4"/>
    </x:row>
    <x:row r="143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  <x:c r="N143" s="4"/>
      <x:c r="O143" s="4"/>
      <x:c r="P143" s="4"/>
      <x:c r="Q143" s="4"/>
      <x:c r="R143" s="4"/>
      <x:c r="S143" s="4"/>
      <x:c r="T143" s="4"/>
      <x:c r="U143" s="4"/>
      <x:c r="V143" s="4"/>
    </x:row>
    <x:row r="144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4"/>
      <x:c r="N144" s="4"/>
      <x:c r="O144" s="4"/>
      <x:c r="P144" s="4"/>
      <x:c r="Q144" s="4"/>
      <x:c r="R144" s="4"/>
      <x:c r="S144" s="4"/>
      <x:c r="T144" s="4"/>
      <x:c r="U144" s="4"/>
      <x:c r="V144" s="4"/>
    </x:row>
    <x:row r="145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4"/>
      <x:c r="N145" s="4"/>
      <x:c r="O145" s="4"/>
      <x:c r="P145" s="4"/>
      <x:c r="Q145" s="4"/>
      <x:c r="R145" s="4"/>
      <x:c r="S145" s="4"/>
      <x:c r="T145" s="4"/>
      <x:c r="U145" s="4"/>
      <x:c r="V145" s="4"/>
    </x:row>
    <x:row r="146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4"/>
      <x:c r="N146" s="4"/>
      <x:c r="O146" s="4"/>
      <x:c r="P146" s="4"/>
      <x:c r="Q146" s="4"/>
      <x:c r="R146" s="4"/>
      <x:c r="S146" s="4"/>
      <x:c r="T146" s="4"/>
      <x:c r="U146" s="4"/>
      <x:c r="V146" s="4"/>
    </x:row>
    <x:row r="147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  <x:c r="N147" s="4"/>
      <x:c r="O147" s="4"/>
      <x:c r="P147" s="4"/>
      <x:c r="Q147" s="4"/>
      <x:c r="R147" s="4"/>
      <x:c r="S147" s="4"/>
      <x:c r="T147" s="4"/>
      <x:c r="U147" s="4"/>
      <x:c r="V147" s="4"/>
    </x:row>
    <x:row r="148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4"/>
      <x:c r="N148" s="4"/>
      <x:c r="O148" s="4"/>
      <x:c r="P148" s="4"/>
      <x:c r="Q148" s="4"/>
      <x:c r="R148" s="4"/>
      <x:c r="S148" s="4"/>
      <x:c r="T148" s="4"/>
      <x:c r="U148" s="4"/>
      <x:c r="V148" s="4"/>
    </x:row>
    <x:row r="149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  <x:c r="N149" s="4"/>
      <x:c r="O149" s="4"/>
      <x:c r="P149" s="4"/>
      <x:c r="Q149" s="4"/>
      <x:c r="R149" s="4"/>
      <x:c r="S149" s="4"/>
      <x:c r="T149" s="4"/>
      <x:c r="U149" s="4"/>
      <x:c r="V149" s="4"/>
    </x:row>
    <x:row r="150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  <x:c r="N150" s="4"/>
      <x:c r="O150" s="4"/>
      <x:c r="P150" s="4"/>
      <x:c r="Q150" s="4"/>
      <x:c r="R150" s="4"/>
      <x:c r="S150" s="4"/>
      <x:c r="T150" s="4"/>
      <x:c r="U150" s="4"/>
      <x:c r="V15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P2"/>
    <x:mergeCell ref="Q2:R2"/>
    <x:mergeCell ref="S2:T2"/>
    <x:mergeCell ref="U2:V2"/>
    <x:mergeCell ref="A4:V4"/>
    <x:mergeCell ref="A6:V6"/>
    <x:mergeCell ref="A7:V7"/>
    <x:mergeCell ref="A9:H9"/>
    <x:mergeCell ref="A10:C10"/>
    <x:mergeCell ref="D10:H10"/>
    <x:mergeCell ref="A11:C11"/>
    <x:mergeCell ref="D11:H11"/>
    <x:mergeCell ref="A12:C12"/>
    <x:mergeCell ref="D12:H12"/>
    <x:mergeCell ref="A13:C13"/>
    <x:mergeCell ref="D13:H13"/>
    <x:mergeCell ref="A14:C14"/>
    <x:mergeCell ref="D14:H14"/>
    <x:mergeCell ref="A15:C15"/>
    <x:mergeCell ref="D15:H15"/>
    <x:mergeCell ref="A16:C16"/>
    <x:mergeCell ref="D16:H16"/>
    <x:mergeCell ref="A17:C17"/>
    <x:mergeCell ref="D17:H17"/>
    <x:mergeCell ref="J9:K9"/>
    <x:mergeCell ref="M9:N9"/>
    <x:mergeCell ref="P9:Q9"/>
    <x:mergeCell ref="J21:K21"/>
    <x:mergeCell ref="M21:N21"/>
    <x:mergeCell ref="P21:Q21"/>
    <x:mergeCell ref="J33:K33"/>
    <x:mergeCell ref="M33:N33"/>
    <x:mergeCell ref="P33:Q33"/>
    <x:mergeCell ref="A21:H21"/>
    <x:mergeCell ref="A43:Q43"/>
    <x:mergeCell ref="A44:Q47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12" hidden="0" customWidth="1"/>
    <x:col min="3" max="3" width="12" hidden="0" customWidth="1"/>
    <x:col min="4" max="4" width="14" hidden="0" customWidth="1"/>
    <x:col min="5" max="5" width="76" hidden="0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</x:row>
    <x:row r="2" ht="24" customHeight="1">
      <x:c r="A2" s="13" t="str">
        <x:v>Inicio</x:v>
      </x:c>
      <x:c r="B2" s="14" t="str">
        <x:v>Inicio</x:v>
      </x:c>
      <x:c r="C2" s="13" t="str">
        <x:v>Panel</x:v>
      </x:c>
      <x:c r="D2" s="14" t="str">
        <x:v>Panel</x:v>
      </x:c>
      <x:c r="E2" s="13" t="str">
        <x:v>Mapa estratégico</x:v>
      </x:c>
      <x:c r="F2" s="14" t="str">
        <x:v>Mapa estratégico</x:v>
      </x:c>
      <x:c r="G2" s="13" t="str">
        <x:v>Objetivos</x:v>
      </x:c>
      <x:c r="H2" s="14" t="str">
        <x:v>Objetivos</x:v>
      </x:c>
      <x:c r="I2" s="13" t="str">
        <x:v>Iniciativas</x:v>
      </x:c>
      <x:c r="J2" s="14" t="str">
        <x:v>Iniciativas</x:v>
      </x:c>
      <x:c r="K2" s="13" t="str">
        <x:v>Indicadores</x:v>
      </x:c>
      <x:c r="L2" s="14" t="str">
        <x:v>Indicadores</x:v>
      </x:c>
      <x:c r="M2" s="13" t="str">
        <x:v>Presupuesto</x:v>
      </x:c>
      <x:c r="N2" s="14" t="str">
        <x:v>Presupuesto</x:v>
      </x:c>
      <x:c r="O2" s="13" t="str">
        <x:v>Riesgos</x:v>
      </x:c>
      <x:c r="P2" s="14" t="str">
        <x:v>Riesgos</x:v>
      </x:c>
      <x:c r="Q2" s="13" t="str">
        <x:v>Revisión mensual</x:v>
      </x:c>
      <x:c r="R2" s="14" t="str">
        <x:v>Revisión mensual</x:v>
      </x:c>
      <x:c r="S2" s="13" t="str">
        <x:v>Configuración</x:v>
      </x:c>
      <x:c r="T2" s="14" t="str">
        <x:v>Configuración</x:v>
      </x:c>
      <x:c r="U2" s="8" t="str">
        <x:v>Auditoría</x:v>
      </x:c>
      <x:c r="V2" s="9" t="str">
        <x:v>Auditoría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</x:row>
    <x:row r="4" ht="20" customHeight="1">
      <x:c r="A4" s="15" t="str">
        <x:v>CONTROL DE CALIDAD</x:v>
      </x:c>
      <x:c r="B4" s="15" t="str">
        <x:v>CONTROL DE CALIDAD</x:v>
      </x:c>
      <x:c r="C4" s="15" t="str">
        <x:v>CONTROL DE CALIDAD</x:v>
      </x:c>
      <x:c r="D4" s="15" t="str">
        <x:v>CONTROL DE CALIDAD</x:v>
      </x:c>
      <x:c r="E4" s="15" t="str">
        <x:v>CONTROL DE CALIDAD</x:v>
      </x:c>
      <x:c r="F4" s="15" t="str">
        <x:v>CONTROL DE CALIDAD</x:v>
      </x:c>
      <x:c r="G4" s="15" t="str">
        <x:v>CONTROL DE CALIDAD</x:v>
      </x:c>
      <x:c r="H4" s="15" t="str">
        <x:v>CONTROL DE CALIDAD</x:v>
      </x:c>
      <x:c r="I4" s="15" t="str">
        <x:v>CONTROL DE CALIDAD</x:v>
      </x:c>
      <x:c r="J4" s="15" t="str">
        <x:v>CONTROL DE CALIDAD</x:v>
      </x:c>
      <x:c r="K4" s="15" t="str">
        <x:v>CONTROL DE CALIDAD</x:v>
      </x:c>
      <x:c r="L4" s="15" t="str">
        <x:v>CONTROL DE CALIDAD</x:v>
      </x:c>
      <x:c r="M4" s="15" t="str">
        <x:v>CONTROL DE CALIDAD</x:v>
      </x:c>
      <x:c r="N4" s="15" t="str">
        <x:v>CONTROL DE CALIDAD</x:v>
      </x:c>
      <x:c r="O4" s="15" t="str">
        <x:v>CONTROL DE CALIDAD</x:v>
      </x:c>
      <x:c r="P4" s="15" t="str">
        <x:v>CONTROL DE CALIDAD</x:v>
      </x:c>
      <x:c r="Q4" s="15" t="str">
        <x:v>CONTROL DE CALIDAD</x:v>
      </x:c>
      <x:c r="R4" s="15" t="str">
        <x:v>CONTROL DE CALIDAD</x:v>
      </x:c>
      <x:c r="S4" s="15" t="str">
        <x:v>CONTROL DE CALIDAD</x:v>
      </x:c>
      <x:c r="T4" s="15" t="str">
        <x:v>CONTROL DE CALIDAD</x:v>
      </x:c>
      <x:c r="U4" s="15" t="str">
        <x:v>CONTROL DE CALIDAD</x:v>
      </x:c>
      <x:c r="V4" s="15" t="str">
        <x:v>CONTROL DE CALIDAD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U5" s="4"/>
      <x:c r="V5" s="4"/>
    </x:row>
    <x:row r="6" ht="22" customHeight="1">
      <x:c r="A6" s="17" t="str">
        <x:v>Auditoría del Libro</x:v>
      </x:c>
      <x:c r="B6" s="17" t="str">
        <x:v>Auditoría del Libro</x:v>
      </x:c>
      <x:c r="C6" s="17" t="str">
        <x:v>Auditoría del Libro</x:v>
      </x:c>
      <x:c r="D6" s="17" t="str">
        <x:v>Auditoría del Libro</x:v>
      </x:c>
      <x:c r="E6" s="17" t="str">
        <x:v>Auditoría del Libro</x:v>
      </x:c>
      <x:c r="F6" s="17" t="str">
        <x:v>Auditoría del Libro</x:v>
      </x:c>
      <x:c r="G6" s="17" t="str">
        <x:v>Auditoría del Libro</x:v>
      </x:c>
      <x:c r="H6" s="17" t="str">
        <x:v>Auditoría del Libro</x:v>
      </x:c>
      <x:c r="I6" s="17" t="str">
        <x:v>Auditoría del Libro</x:v>
      </x:c>
      <x:c r="J6" s="17" t="str">
        <x:v>Auditoría del Libro</x:v>
      </x:c>
      <x:c r="K6" s="17" t="str">
        <x:v>Auditoría del Libro</x:v>
      </x:c>
      <x:c r="L6" s="17" t="str">
        <x:v>Auditoría del Libro</x:v>
      </x:c>
      <x:c r="M6" s="17" t="str">
        <x:v>Auditoría del Libro</x:v>
      </x:c>
      <x:c r="N6" s="17" t="str">
        <x:v>Auditoría del Libro</x:v>
      </x:c>
      <x:c r="O6" s="17" t="str">
        <x:v>Auditoría del Libro</x:v>
      </x:c>
      <x:c r="P6" s="17" t="str">
        <x:v>Auditoría del Libro</x:v>
      </x:c>
      <x:c r="Q6" s="17" t="str">
        <x:v>Auditoría del Libro</x:v>
      </x:c>
      <x:c r="R6" s="17" t="str">
        <x:v>Auditoría del Libro</x:v>
      </x:c>
      <x:c r="S6" s="17" t="str">
        <x:v>Auditoría del Libro</x:v>
      </x:c>
      <x:c r="T6" s="17" t="str">
        <x:v>Auditoría del Libro</x:v>
      </x:c>
      <x:c r="U6" s="17" t="str">
        <x:v>Auditoría del Libro</x:v>
      </x:c>
      <x:c r="V6" s="17" t="str">
        <x:v>Auditoría del Libro</x:v>
      </x:c>
    </x:row>
    <x:row r="7" ht="22" customHeight="1">
      <x:c r="A7" s="18" t="str">
        <x:v>Compruebe IDs, vínculos, campos, fechas, rangos, fórmulas e integridad.</x:v>
      </x:c>
      <x:c r="B7" s="18" t="str">
        <x:v>Compruebe IDs, vínculos, campos, fechas, rangos, fórmulas e integridad.</x:v>
      </x:c>
      <x:c r="C7" s="18" t="str">
        <x:v>Compruebe IDs, vínculos, campos, fechas, rangos, fórmulas e integridad.</x:v>
      </x:c>
      <x:c r="D7" s="18" t="str">
        <x:v>Compruebe IDs, vínculos, campos, fechas, rangos, fórmulas e integridad.</x:v>
      </x:c>
      <x:c r="E7" s="18" t="str">
        <x:v>Compruebe IDs, vínculos, campos, fechas, rangos, fórmulas e integridad.</x:v>
      </x:c>
      <x:c r="F7" s="18" t="str">
        <x:v>Compruebe IDs, vínculos, campos, fechas, rangos, fórmulas e integridad.</x:v>
      </x:c>
      <x:c r="G7" s="18" t="str">
        <x:v>Compruebe IDs, vínculos, campos, fechas, rangos, fórmulas e integridad.</x:v>
      </x:c>
      <x:c r="H7" s="18" t="str">
        <x:v>Compruebe IDs, vínculos, campos, fechas, rangos, fórmulas e integridad.</x:v>
      </x:c>
      <x:c r="I7" s="18" t="str">
        <x:v>Compruebe IDs, vínculos, campos, fechas, rangos, fórmulas e integridad.</x:v>
      </x:c>
      <x:c r="J7" s="18" t="str">
        <x:v>Compruebe IDs, vínculos, campos, fechas, rangos, fórmulas e integridad.</x:v>
      </x:c>
      <x:c r="K7" s="18" t="str">
        <x:v>Compruebe IDs, vínculos, campos, fechas, rangos, fórmulas e integridad.</x:v>
      </x:c>
      <x:c r="L7" s="18" t="str">
        <x:v>Compruebe IDs, vínculos, campos, fechas, rangos, fórmulas e integridad.</x:v>
      </x:c>
      <x:c r="M7" s="18" t="str">
        <x:v>Compruebe IDs, vínculos, campos, fechas, rangos, fórmulas e integridad.</x:v>
      </x:c>
      <x:c r="N7" s="18" t="str">
        <x:v>Compruebe IDs, vínculos, campos, fechas, rangos, fórmulas e integridad.</x:v>
      </x:c>
      <x:c r="O7" s="18" t="str">
        <x:v>Compruebe IDs, vínculos, campos, fechas, rangos, fórmulas e integridad.</x:v>
      </x:c>
      <x:c r="P7" s="18" t="str">
        <x:v>Compruebe IDs, vínculos, campos, fechas, rangos, fórmulas e integridad.</x:v>
      </x:c>
      <x:c r="Q7" s="18" t="str">
        <x:v>Compruebe IDs, vínculos, campos, fechas, rangos, fórmulas e integridad.</x:v>
      </x:c>
      <x:c r="R7" s="18" t="str">
        <x:v>Compruebe IDs, vínculos, campos, fechas, rangos, fórmulas e integridad.</x:v>
      </x:c>
      <x:c r="S7" s="18" t="str">
        <x:v>Compruebe IDs, vínculos, campos, fechas, rangos, fórmulas e integridad.</x:v>
      </x:c>
      <x:c r="T7" s="18" t="str">
        <x:v>Compruebe IDs, vínculos, campos, fechas, rangos, fórmulas e integridad.</x:v>
      </x:c>
      <x:c r="U7" s="18" t="str">
        <x:v>Compruebe IDs, vínculos, campos, fechas, rangos, fórmulas e integridad.</x:v>
      </x:c>
      <x:c r="V7" s="18" t="str">
        <x:v>Compruebe IDs, vínculos, campos, fechas, rangos, fórmulas e integridad.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</x:row>
    <x:row r="9">
      <x:c r="A9" s="21" t="str">
        <x:v>CONTROLES</x:v>
      </x:c>
      <x:c r="B9" s="22" t="str">
        <x:v>CONTROLES</x:v>
      </x:c>
      <x:c r="C9" s="22" t="str">
        <x:v>CONTROLES</x:v>
      </x:c>
      <x:c r="D9" s="22" t="str">
        <x:v>CONTROLES</x:v>
      </x:c>
      <x:c r="E9" s="23" t="str">
        <x:v>CONTROLES</x:v>
      </x:c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U9" s="4"/>
      <x:c r="V9" s="4"/>
    </x:row>
    <x:row r="10">
      <x:c r="A10" s="41" t="str">
        <x:v>Control</x:v>
      </x:c>
      <x:c r="B10" s="42" t="str">
        <x:v>Esperado</x:v>
      </x:c>
      <x:c r="C10" s="42" t="str">
        <x:v>Observado</x:v>
      </x:c>
      <x:c r="D10" s="42" t="str">
        <x:v>Resultado</x:v>
      </x:c>
      <x:c r="E10" s="43" t="str">
        <x:v>Por qué importa</x:v>
      </x:c>
      <x:c r="F10" s="4"/>
      <x:c r="G10" s="4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  <x:c r="U10" s="4"/>
      <x:c r="V10" s="4"/>
    </x:row>
    <x:row r="11">
      <x:c r="A11" s="64" t="str">
        <x:v>Filas de objetivos con errores</x:v>
      </x:c>
      <x:c r="B11" s="64" t="n">
        <x:v>0</x:v>
      </x:c>
      <x:c r="C11" s="64" t="n">
        <x:f>COUNTIF('OBJETIVOS'!$Q$11:$Q$100,"ERROR")</x:f>
        <x:v>0</x:v>
      </x:c>
      <x:c r="D11" s="64" t="str">
        <x:f>IF(C11=B11,"CORRECTO","ERROR")</x:f>
        <x:v>CORRECTO</x:v>
      </x:c>
      <x:c r="E11" s="64" t="str">
        <x:v>Cada objetivo necesita ID, responsable, medida, fechas y peso.</x:v>
      </x:c>
      <x:c r="F11" s="4"/>
      <x:c r="G11" s="4"/>
      <x:c r="H11" s="4"/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  <x:c r="U11" s="4"/>
      <x:c r="V11" s="4"/>
    </x:row>
    <x:row r="12">
      <x:c r="A12" s="65" t="str">
        <x:v>Filas de iniciativas con errores</x:v>
      </x:c>
      <x:c r="B12" s="65" t="n">
        <x:v>0</x:v>
      </x:c>
      <x:c r="C12" s="65" t="n">
        <x:f>COUNTIF('INICIATIVAS'!$O$11:$O$120,"ERROR")</x:f>
        <x:v>0</x:v>
      </x:c>
      <x:c r="D12" s="65" t="str">
        <x:f>IF(C12=B12,"CORRECTO","ERROR")</x:f>
        <x:v>CORRECTO</x:v>
      </x:c>
      <x:c r="E12" s="65" t="str">
        <x:v>Cada iniciativa debe vincularse y conservar responsable, coste, esfuerzo, fechas y progreso.</x:v>
      </x:c>
      <x:c r="F12" s="4"/>
      <x:c r="G12" s="4"/>
      <x:c r="H12" s="4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  <x:c r="U12" s="4"/>
      <x:c r="V12" s="4"/>
    </x:row>
    <x:row r="13">
      <x:c r="A13" s="65" t="str">
        <x:v>Filas de indicadores con errores</x:v>
      </x:c>
      <x:c r="B13" s="65" t="n">
        <x:v>0</x:v>
      </x:c>
      <x:c r="C13" s="65" t="n">
        <x:f>COUNTIF('INDICADORES'!$N$11:$N$160,"ERROR")</x:f>
        <x:v>0</x:v>
      </x:c>
      <x:c r="D13" s="65" t="str">
        <x:f>IF(C13=B13,"CORRECTO","ERROR")</x:f>
        <x:v>CORRECTO</x:v>
      </x:c>
      <x:c r="E13" s="65" t="str">
        <x:v>Cada indicador necesita periodo, ID, objetivo, meta y real.</x:v>
      </x:c>
      <x:c r="F13" s="4"/>
      <x:c r="G13" s="4"/>
      <x:c r="H13" s="4"/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  <x:c r="U13" s="4"/>
      <x:c r="V13" s="4"/>
    </x:row>
    <x:row r="14">
      <x:c r="A14" s="65" t="str">
        <x:v>Filas de presupuesto con errores</x:v>
      </x:c>
      <x:c r="B14" s="65" t="n">
        <x:v>0</x:v>
      </x:c>
      <x:c r="C14" s="65" t="n">
        <x:f>COUNTIF('PRESUPUESTO'!$O$11:$O$120,"ERROR")</x:f>
        <x:v>0</x:v>
      </x:c>
      <x:c r="D14" s="65" t="str">
        <x:f>IF(C14=B14,"CORRECTO","ERROR")</x:f>
        <x:v>CORRECTO</x:v>
      </x:c>
      <x:c r="E14" s="65" t="str">
        <x:v>Cada línea de recursos debe vincularse a objetivo e iniciativa.</x:v>
      </x:c>
      <x:c r="F14" s="4"/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  <x:c r="U14" s="4"/>
      <x:c r="V14" s="4"/>
    </x:row>
    <x:row r="15">
      <x:c r="A15" s="65" t="str">
        <x:v>Filas de riesgos con errores</x:v>
      </x:c>
      <x:c r="B15" s="65" t="n">
        <x:v>0</x:v>
      </x:c>
      <x:c r="C15" s="65" t="n">
        <x:f>COUNTIF('RIESGOS'!$Q$11:$Q$100,"ERROR")</x:f>
        <x:v>0</x:v>
      </x:c>
      <x:c r="D15" s="65" t="str">
        <x:f>IF(C15=B15,"CORRECTO","ERROR")</x:f>
        <x:v>CORRECTO</x:v>
      </x:c>
      <x:c r="E15" s="65" t="str">
        <x:v>La exposición requiere puntuación, acción, fecha y evaluación residual.</x:v>
      </x:c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  <x:c r="U15" s="4"/>
      <x:c r="V15" s="4"/>
    </x:row>
    <x:row r="16">
      <x:c r="A16" s="65" t="str">
        <x:v>Filas de revisión con errores</x:v>
      </x:c>
      <x:c r="B16" s="65" t="n">
        <x:v>0</x:v>
      </x:c>
      <x:c r="C16" s="65" t="n">
        <x:f>COUNTIF('REVISIÓN MENSUAL'!$L$11:$L$120,"ERROR")</x:f>
        <x:v>0</x:v>
      </x:c>
      <x:c r="D16" s="65" t="str">
        <x:f>IF(C16=B16,"CORRECTO","ERROR")</x:f>
        <x:v>CORRECTO</x:v>
      </x:c>
      <x:c r="E16" s="65" t="str">
        <x:v>Las revisiones deben terminar con decisión y acción.</x:v>
      </x:c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U16" s="4"/>
      <x:c r="V16" s="4"/>
    </x:row>
    <x:row r="17">
      <x:c r="A17" s="65" t="str">
        <x:v>Pesos fuera de 0–100 %</x:v>
      </x:c>
      <x:c r="B17" s="65" t="n">
        <x:v>0</x:v>
      </x:c>
      <x:c r="C17" s="65" t="n">
        <x:f>COUNTIFS('OBJETIVOS'!$A$11:$A$100,"&lt;&gt;",'OBJETIVOS'!$F$11:$F$100,"&lt;0")+COUNTIFS('OBJETIVOS'!$A$11:$A$100,"&lt;&gt;",'OBJETIVOS'!$F$11:$F$100,"&gt;1")</x:f>
        <x:v>0</x:v>
      </x:c>
      <x:c r="D17" s="65" t="str">
        <x:f>IF(C17=B17,"CORRECTO","ERROR")</x:f>
        <x:v>CORRECTO</x:v>
      </x:c>
      <x:c r="E17" s="65" t="str">
        <x:v>Los pesos deben estar entre cero y uno.</x:v>
      </x:c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U17" s="4"/>
      <x:c r="V17" s="4"/>
    </x:row>
    <x:row r="18">
      <x:c r="A18" s="65" t="str">
        <x:v>Iniciativas activas sin próxima acción</x:v>
      </x:c>
      <x:c r="B18" s="65" t="n">
        <x:v>0</x:v>
      </x:c>
      <x:c r="C18" s="65" t="n">
        <x:f>COUNTIFS('INICIATIVAS'!$A$11:$A$120,"&lt;&gt;",'INICIATIVAS'!$K$11:$K$120,"&lt;&gt;Completada",'INICIATIVAS'!$K$11:$K$120,"&lt;&gt;Cancelada",'INICIATIVAS'!$M$11:$M$120,"")</x:f>
        <x:v>0</x:v>
      </x:c>
      <x:c r="D18" s="65" t="str">
        <x:f>IF(C18=B18,"CORRECTO","ERROR")</x:f>
        <x:v>CORRECTO</x:v>
      </x:c>
      <x:c r="E18" s="65" t="str">
        <x:v>El trabajo activo necesita una próxima acción.</x:v>
      </x:c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U18" s="4"/>
      <x:c r="V18" s="4"/>
    </x:row>
    <x:row r="19">
      <x:c r="A19" s="65" t="str">
        <x:v>Riesgos abiertos sin mitigación o fecha</x:v>
      </x:c>
      <x:c r="B19" s="65" t="n">
        <x:v>0</x:v>
      </x:c>
      <x:c r="C19" s="65" t="n">
        <x:f>COUNTIFS('RIESGOS'!$A$11:$A$100,"&lt;&gt;",'RIESGOS'!$L$11:$L$100,"&lt;&gt;Cerrado",'RIESGOS'!$J$11:$J$100,"")+COUNTIFS('RIESGOS'!$A$11:$A$100,"&lt;&gt;",'RIESGOS'!$L$11:$L$100,"&lt;&gt;Cerrado",'RIESGOS'!$K$11:$K$100,"")</x:f>
        <x:v>0</x:v>
      </x:c>
      <x:c r="D19" s="65" t="str">
        <x:f>IF(C19=B19,"CORRECTO","ERROR")</x:f>
        <x:v>CORRECTO</x:v>
      </x:c>
      <x:c r="E19" s="65" t="str">
        <x:v>Los riesgos abiertos necesitan mitigación y plazo.</x:v>
      </x:c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  <x:c r="V19" s="4"/>
    </x:row>
    <x:row r="20">
      <x:c r="A20" s="65" t="str">
        <x:v>Revisiones sin decisión</x:v>
      </x:c>
      <x:c r="B20" s="65" t="n">
        <x:v>0</x:v>
      </x:c>
      <x:c r="C20" s="65" t="n">
        <x:f>COUNTIFS('REVISIÓN MENSUAL'!$A$11:$A$120,"&lt;&gt;",'REVISIÓN MENSUAL'!$G$11:$G$120,"")</x:f>
        <x:v>0</x:v>
      </x:c>
      <x:c r="D20" s="65" t="str">
        <x:f>IF(C20=B20,"CORRECTO","ERROR")</x:f>
        <x:v>CORRECTO</x:v>
      </x:c>
      <x:c r="E20" s="65" t="str">
        <x:v>La evidencia sin decisión no crea acción.</x:v>
      </x:c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  <x:c r="V20" s="4"/>
    </x:row>
    <x:row r="21">
      <x:c r="A21" s="65" t="str">
        <x:v>Celdas con error de fórmula</x:v>
      </x:c>
      <x:c r="B21" s="65" t="n">
        <x:v>0</x:v>
      </x:c>
      <x:c r="C21" s="65" t="n">
        <x:f>0</x:f>
        <x:v>0</x:v>
      </x:c>
      <x:c r="D21" s="65" t="str">
        <x:f>IF(C21=B21,"CORRECTO","ERROR")</x:f>
        <x:v>CORRECTO</x:v>
      </x:c>
      <x:c r="E21" s="65" t="str">
        <x:v>El libro debe permanecer sin errores de fórmula.</x:v>
      </x:c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U21" s="4"/>
      <x:c r="V21" s="4"/>
    </x:row>
    <x:row r="22">
      <x:c r="A22" s="66" t="str">
        <x:v>Vínculos externos</x:v>
      </x:c>
      <x:c r="B22" s="66" t="n">
        <x:v>0</x:v>
      </x:c>
      <x:c r="C22" s="66" t="n">
        <x:f>0</x:f>
        <x:v>0</x:v>
      </x:c>
      <x:c r="D22" s="66" t="str">
        <x:f>IF(C22=B22,"CORRECTO","ERROR")</x:f>
        <x:v>CORRECTO</x:v>
      </x:c>
      <x:c r="E22" s="66" t="str">
        <x:v>El libro debe ser autónomo.</x:v>
      </x:c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U22" s="4"/>
      <x:c r="V22" s="4"/>
    </x:row>
    <x:row r="23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U23" s="4"/>
      <x:c r="V23" s="4"/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U24" s="4"/>
      <x:c r="V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U25" s="4"/>
      <x:c r="V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U26" s="4"/>
      <x:c r="V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U27" s="4"/>
      <x:c r="V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U28" s="4"/>
      <x:c r="V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  <x:c r="V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  <x:c r="V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U33" s="4"/>
      <x:c r="V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U34" s="4"/>
      <x:c r="V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U35" s="4"/>
      <x:c r="V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U36" s="4"/>
      <x:c r="V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  <x:c r="U37" s="4"/>
      <x:c r="V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  <x:c r="U38" s="4"/>
      <x:c r="V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U39" s="4"/>
      <x:c r="V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U40" s="4"/>
      <x:c r="V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  <x:c r="U41" s="4"/>
      <x:c r="V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  <x:c r="U42" s="4"/>
      <x:c r="V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  <x:c r="U43" s="4"/>
      <x:c r="V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  <x:c r="U44" s="4"/>
      <x:c r="V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  <x:c r="U45" s="4"/>
      <x:c r="V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  <x:c r="U46" s="4"/>
      <x:c r="V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  <x:c r="U47" s="4"/>
      <x:c r="V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  <x:c r="U48" s="4"/>
      <x:c r="V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U49" s="4"/>
      <x:c r="V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U50" s="4"/>
      <x:c r="V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  <x:c r="U51" s="4"/>
      <x:c r="V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  <x:c r="U52" s="4"/>
      <x:c r="V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  <x:c r="U53" s="4"/>
      <x:c r="V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  <x:c r="U54" s="4"/>
      <x:c r="V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  <x:c r="U55" s="4"/>
      <x:c r="V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  <x:c r="U56" s="4"/>
      <x:c r="V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  <x:c r="U57" s="4"/>
      <x:c r="V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  <x:c r="U58" s="4"/>
      <x:c r="V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  <x:c r="U59" s="4"/>
      <x:c r="V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  <x:c r="U60" s="4"/>
      <x:c r="V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  <x:c r="U61" s="4"/>
      <x:c r="V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  <x:c r="U62" s="4"/>
      <x:c r="V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  <x:c r="U63" s="4"/>
      <x:c r="V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  <x:c r="U64" s="4"/>
      <x:c r="V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  <x:c r="U65" s="4"/>
      <x:c r="V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  <x:c r="U66" s="4"/>
      <x:c r="V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  <x:c r="U67" s="4"/>
      <x:c r="V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  <x:c r="U68" s="4"/>
      <x:c r="V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  <x:c r="U69" s="4"/>
      <x:c r="V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  <x:c r="U70" s="4"/>
      <x:c r="V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  <x:c r="U71" s="4"/>
      <x:c r="V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  <x:c r="U72" s="4"/>
      <x:c r="V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  <x:c r="U73" s="4"/>
      <x:c r="V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  <x:c r="U74" s="4"/>
      <x:c r="V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  <x:c r="U75" s="4"/>
      <x:c r="V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  <x:c r="U76" s="4"/>
      <x:c r="V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  <x:c r="U77" s="4"/>
      <x:c r="V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  <x:c r="U78" s="4"/>
      <x:c r="V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  <x:c r="U79" s="4"/>
      <x:c r="V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  <x:c r="U80" s="4"/>
      <x:c r="V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  <x:c r="U81" s="4"/>
      <x:c r="V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  <x:c r="U82" s="4"/>
      <x:c r="V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  <x:c r="U83" s="4"/>
      <x:c r="V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  <x:c r="U84" s="4"/>
      <x:c r="V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  <x:c r="U85" s="4"/>
      <x:c r="V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  <x:c r="U86" s="4"/>
      <x:c r="V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  <x:c r="U87" s="4"/>
      <x:c r="V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  <x:c r="U88" s="4"/>
      <x:c r="V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  <x:c r="U89" s="4"/>
      <x:c r="V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  <x:c r="U90" s="4"/>
      <x:c r="V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  <x:c r="U91" s="4"/>
      <x:c r="V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  <x:c r="U92" s="4"/>
      <x:c r="V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  <x:c r="U93" s="4"/>
      <x:c r="V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  <x:c r="U94" s="4"/>
      <x:c r="V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  <x:c r="U95" s="4"/>
      <x:c r="V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  <x:c r="U96" s="4"/>
      <x:c r="V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  <x:c r="U97" s="4"/>
      <x:c r="V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  <x:c r="U98" s="4"/>
      <x:c r="V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  <x:c r="U99" s="4"/>
      <x:c r="V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  <x:c r="U100" s="4"/>
      <x:c r="V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  <x:c r="U101" s="4"/>
      <x:c r="V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  <x:c r="U102" s="4"/>
      <x:c r="V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  <x:c r="U103" s="4"/>
      <x:c r="V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  <x:c r="U104" s="4"/>
      <x:c r="V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  <x:c r="U105" s="4"/>
      <x:c r="V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  <x:c r="U106" s="4"/>
      <x:c r="V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  <x:c r="U107" s="4"/>
      <x:c r="V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  <x:c r="U108" s="4"/>
      <x:c r="V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  <x:c r="U109" s="4"/>
      <x:c r="V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  <x:c r="U110" s="4"/>
      <x:c r="V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  <x:c r="U111" s="4"/>
      <x:c r="V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  <x:c r="U112" s="4"/>
      <x:c r="V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  <x:c r="U113" s="4"/>
      <x:c r="V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  <x:c r="U114" s="4"/>
      <x:c r="V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  <x:c r="U115" s="4"/>
      <x:c r="V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  <x:c r="U116" s="4"/>
      <x:c r="V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  <x:c r="U117" s="4"/>
      <x:c r="V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  <x:c r="U118" s="4"/>
      <x:c r="V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  <x:c r="U119" s="4"/>
      <x:c r="V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  <x:c r="U120" s="4"/>
      <x:c r="V120" s="4"/>
    </x:row>
    <x:row r="12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  <x:c r="N121" s="4"/>
      <x:c r="O121" s="4"/>
      <x:c r="P121" s="4"/>
      <x:c r="Q121" s="4"/>
      <x:c r="R121" s="4"/>
      <x:c r="S121" s="4"/>
      <x:c r="T121" s="4"/>
      <x:c r="U121" s="4"/>
      <x:c r="V121" s="4"/>
    </x:row>
    <x:row r="122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  <x:c r="N122" s="4"/>
      <x:c r="O122" s="4"/>
      <x:c r="P122" s="4"/>
      <x:c r="Q122" s="4"/>
      <x:c r="R122" s="4"/>
      <x:c r="S122" s="4"/>
      <x:c r="T122" s="4"/>
      <x:c r="U122" s="4"/>
      <x:c r="V122" s="4"/>
    </x:row>
    <x:row r="123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  <x:c r="N123" s="4"/>
      <x:c r="O123" s="4"/>
      <x:c r="P123" s="4"/>
      <x:c r="Q123" s="4"/>
      <x:c r="R123" s="4"/>
      <x:c r="S123" s="4"/>
      <x:c r="T123" s="4"/>
      <x:c r="U123" s="4"/>
      <x:c r="V123" s="4"/>
    </x:row>
    <x:row r="124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  <x:c r="N124" s="4"/>
      <x:c r="O124" s="4"/>
      <x:c r="P124" s="4"/>
      <x:c r="Q124" s="4"/>
      <x:c r="R124" s="4"/>
      <x:c r="S124" s="4"/>
      <x:c r="T124" s="4"/>
      <x:c r="U124" s="4"/>
      <x:c r="V124" s="4"/>
    </x:row>
    <x:row r="125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  <x:c r="N125" s="4"/>
      <x:c r="O125" s="4"/>
      <x:c r="P125" s="4"/>
      <x:c r="Q125" s="4"/>
      <x:c r="R125" s="4"/>
      <x:c r="S125" s="4"/>
      <x:c r="T125" s="4"/>
      <x:c r="U125" s="4"/>
      <x:c r="V125" s="4"/>
    </x:row>
    <x:row r="126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  <x:c r="N126" s="4"/>
      <x:c r="O126" s="4"/>
      <x:c r="P126" s="4"/>
      <x:c r="Q126" s="4"/>
      <x:c r="R126" s="4"/>
      <x:c r="S126" s="4"/>
      <x:c r="T126" s="4"/>
      <x:c r="U126" s="4"/>
      <x:c r="V126" s="4"/>
    </x:row>
    <x:row r="127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  <x:c r="N127" s="4"/>
      <x:c r="O127" s="4"/>
      <x:c r="P127" s="4"/>
      <x:c r="Q127" s="4"/>
      <x:c r="R127" s="4"/>
      <x:c r="S127" s="4"/>
      <x:c r="T127" s="4"/>
      <x:c r="U127" s="4"/>
      <x:c r="V127" s="4"/>
    </x:row>
    <x:row r="128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  <x:c r="N128" s="4"/>
      <x:c r="O128" s="4"/>
      <x:c r="P128" s="4"/>
      <x:c r="Q128" s="4"/>
      <x:c r="R128" s="4"/>
      <x:c r="S128" s="4"/>
      <x:c r="T128" s="4"/>
      <x:c r="U128" s="4"/>
      <x:c r="V128" s="4"/>
    </x:row>
    <x:row r="129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  <x:c r="N129" s="4"/>
      <x:c r="O129" s="4"/>
      <x:c r="P129" s="4"/>
      <x:c r="Q129" s="4"/>
      <x:c r="R129" s="4"/>
      <x:c r="S129" s="4"/>
      <x:c r="T129" s="4"/>
      <x:c r="U129" s="4"/>
      <x:c r="V129" s="4"/>
    </x:row>
    <x:row r="130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  <x:c r="N130" s="4"/>
      <x:c r="O130" s="4"/>
      <x:c r="P130" s="4"/>
      <x:c r="Q130" s="4"/>
      <x:c r="R130" s="4"/>
      <x:c r="S130" s="4"/>
      <x:c r="T130" s="4"/>
      <x:c r="U130" s="4"/>
      <x:c r="V130" s="4"/>
    </x:row>
    <x:row r="13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  <x:c r="N131" s="4"/>
      <x:c r="O131" s="4"/>
      <x:c r="P131" s="4"/>
      <x:c r="Q131" s="4"/>
      <x:c r="R131" s="4"/>
      <x:c r="S131" s="4"/>
      <x:c r="T131" s="4"/>
      <x:c r="U131" s="4"/>
      <x:c r="V131" s="4"/>
    </x:row>
    <x:row r="132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  <x:c r="N132" s="4"/>
      <x:c r="O132" s="4"/>
      <x:c r="P132" s="4"/>
      <x:c r="Q132" s="4"/>
      <x:c r="R132" s="4"/>
      <x:c r="S132" s="4"/>
      <x:c r="T132" s="4"/>
      <x:c r="U132" s="4"/>
      <x:c r="V132" s="4"/>
    </x:row>
    <x:row r="133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  <x:c r="N133" s="4"/>
      <x:c r="O133" s="4"/>
      <x:c r="P133" s="4"/>
      <x:c r="Q133" s="4"/>
      <x:c r="R133" s="4"/>
      <x:c r="S133" s="4"/>
      <x:c r="T133" s="4"/>
      <x:c r="U133" s="4"/>
      <x:c r="V133" s="4"/>
    </x:row>
    <x:row r="134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  <x:c r="N134" s="4"/>
      <x:c r="O134" s="4"/>
      <x:c r="P134" s="4"/>
      <x:c r="Q134" s="4"/>
      <x:c r="R134" s="4"/>
      <x:c r="S134" s="4"/>
      <x:c r="T134" s="4"/>
      <x:c r="U134" s="4"/>
      <x:c r="V134" s="4"/>
    </x:row>
    <x:row r="135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  <x:c r="N135" s="4"/>
      <x:c r="O135" s="4"/>
      <x:c r="P135" s="4"/>
      <x:c r="Q135" s="4"/>
      <x:c r="R135" s="4"/>
      <x:c r="S135" s="4"/>
      <x:c r="T135" s="4"/>
      <x:c r="U135" s="4"/>
      <x:c r="V135" s="4"/>
    </x:row>
    <x:row r="136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  <x:c r="N136" s="4"/>
      <x:c r="O136" s="4"/>
      <x:c r="P136" s="4"/>
      <x:c r="Q136" s="4"/>
      <x:c r="R136" s="4"/>
      <x:c r="S136" s="4"/>
      <x:c r="T136" s="4"/>
      <x:c r="U136" s="4"/>
      <x:c r="V136" s="4"/>
    </x:row>
    <x:row r="137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  <x:c r="N137" s="4"/>
      <x:c r="O137" s="4"/>
      <x:c r="P137" s="4"/>
      <x:c r="Q137" s="4"/>
      <x:c r="R137" s="4"/>
      <x:c r="S137" s="4"/>
      <x:c r="T137" s="4"/>
      <x:c r="U137" s="4"/>
      <x:c r="V137" s="4"/>
    </x:row>
    <x:row r="138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  <x:c r="N138" s="4"/>
      <x:c r="O138" s="4"/>
      <x:c r="P138" s="4"/>
      <x:c r="Q138" s="4"/>
      <x:c r="R138" s="4"/>
      <x:c r="S138" s="4"/>
      <x:c r="T138" s="4"/>
      <x:c r="U138" s="4"/>
      <x:c r="V138" s="4"/>
    </x:row>
    <x:row r="139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  <x:c r="N139" s="4"/>
      <x:c r="O139" s="4"/>
      <x:c r="P139" s="4"/>
      <x:c r="Q139" s="4"/>
      <x:c r="R139" s="4"/>
      <x:c r="S139" s="4"/>
      <x:c r="T139" s="4"/>
      <x:c r="U139" s="4"/>
      <x:c r="V139" s="4"/>
    </x:row>
    <x:row r="140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  <x:c r="N140" s="4"/>
      <x:c r="O140" s="4"/>
      <x:c r="P140" s="4"/>
      <x:c r="Q140" s="4"/>
      <x:c r="R140" s="4"/>
      <x:c r="S140" s="4"/>
      <x:c r="T140" s="4"/>
      <x:c r="U140" s="4"/>
      <x:c r="V140" s="4"/>
    </x:row>
    <x:row r="14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  <x:c r="N141" s="4"/>
      <x:c r="O141" s="4"/>
      <x:c r="P141" s="4"/>
      <x:c r="Q141" s="4"/>
      <x:c r="R141" s="4"/>
      <x:c r="S141" s="4"/>
      <x:c r="T141" s="4"/>
      <x:c r="U141" s="4"/>
      <x:c r="V141" s="4"/>
    </x:row>
    <x:row r="142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  <x:c r="N142" s="4"/>
      <x:c r="O142" s="4"/>
      <x:c r="P142" s="4"/>
      <x:c r="Q142" s="4"/>
      <x:c r="R142" s="4"/>
      <x:c r="S142" s="4"/>
      <x:c r="T142" s="4"/>
      <x:c r="U142" s="4"/>
      <x:c r="V142" s="4"/>
    </x:row>
    <x:row r="143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  <x:c r="N143" s="4"/>
      <x:c r="O143" s="4"/>
      <x:c r="P143" s="4"/>
      <x:c r="Q143" s="4"/>
      <x:c r="R143" s="4"/>
      <x:c r="S143" s="4"/>
      <x:c r="T143" s="4"/>
      <x:c r="U143" s="4"/>
      <x:c r="V143" s="4"/>
    </x:row>
    <x:row r="144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4"/>
      <x:c r="N144" s="4"/>
      <x:c r="O144" s="4"/>
      <x:c r="P144" s="4"/>
      <x:c r="Q144" s="4"/>
      <x:c r="R144" s="4"/>
      <x:c r="S144" s="4"/>
      <x:c r="T144" s="4"/>
      <x:c r="U144" s="4"/>
      <x:c r="V144" s="4"/>
    </x:row>
    <x:row r="145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4"/>
      <x:c r="N145" s="4"/>
      <x:c r="O145" s="4"/>
      <x:c r="P145" s="4"/>
      <x:c r="Q145" s="4"/>
      <x:c r="R145" s="4"/>
      <x:c r="S145" s="4"/>
      <x:c r="T145" s="4"/>
      <x:c r="U145" s="4"/>
      <x:c r="V145" s="4"/>
    </x:row>
    <x:row r="146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4"/>
      <x:c r="N146" s="4"/>
      <x:c r="O146" s="4"/>
      <x:c r="P146" s="4"/>
      <x:c r="Q146" s="4"/>
      <x:c r="R146" s="4"/>
      <x:c r="S146" s="4"/>
      <x:c r="T146" s="4"/>
      <x:c r="U146" s="4"/>
      <x:c r="V146" s="4"/>
    </x:row>
    <x:row r="147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  <x:c r="N147" s="4"/>
      <x:c r="O147" s="4"/>
      <x:c r="P147" s="4"/>
      <x:c r="Q147" s="4"/>
      <x:c r="R147" s="4"/>
      <x:c r="S147" s="4"/>
      <x:c r="T147" s="4"/>
      <x:c r="U147" s="4"/>
      <x:c r="V147" s="4"/>
    </x:row>
    <x:row r="148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4"/>
      <x:c r="N148" s="4"/>
      <x:c r="O148" s="4"/>
      <x:c r="P148" s="4"/>
      <x:c r="Q148" s="4"/>
      <x:c r="R148" s="4"/>
      <x:c r="S148" s="4"/>
      <x:c r="T148" s="4"/>
      <x:c r="U148" s="4"/>
      <x:c r="V148" s="4"/>
    </x:row>
    <x:row r="149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  <x:c r="N149" s="4"/>
      <x:c r="O149" s="4"/>
      <x:c r="P149" s="4"/>
      <x:c r="Q149" s="4"/>
      <x:c r="R149" s="4"/>
      <x:c r="S149" s="4"/>
      <x:c r="T149" s="4"/>
      <x:c r="U149" s="4"/>
      <x:c r="V149" s="4"/>
    </x:row>
    <x:row r="150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  <x:c r="N150" s="4"/>
      <x:c r="O150" s="4"/>
      <x:c r="P150" s="4"/>
      <x:c r="Q150" s="4"/>
      <x:c r="R150" s="4"/>
      <x:c r="S150" s="4"/>
      <x:c r="T150" s="4"/>
      <x:c r="U150" s="4"/>
      <x:c r="V15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P2"/>
    <x:mergeCell ref="Q2:R2"/>
    <x:mergeCell ref="S2:T2"/>
    <x:mergeCell ref="U2:V2"/>
    <x:mergeCell ref="A4:V4"/>
    <x:mergeCell ref="A6:V6"/>
    <x:mergeCell ref="A7:V7"/>
    <x:mergeCell ref="A9:E9"/>
  </x:mergeCells>
  <x:conditionalFormatting sqref="D11:D22">
    <x:cfRule type="containsText" dxfId="18" priority="1" operator="containsText" text="ERROR"/>
  </x:conditionalFormatting>
  <x:pageMargins left="0.7" right="0.7" top="0.75" bottom="0.75" header="0.3" footer="0.3"/>
</x:worksheet>
</file>