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raid/lstBooks-Product-Library:/outputs/019fe72f-8fab-7881-8d89-c25803698ef9-daily-ops/"/>
    </mc:Choice>
  </mc:AlternateContent>
  <xr:revisionPtr revIDLastSave="0" documentId="13_ncr:1_{F5802210-57F5-614A-BDD2-B92BAED71C44}" xr6:coauthVersionLast="45" xr6:coauthVersionMax="45" xr10:uidLastSave="{00000000-0000-0000-0000-000000000000}"/>
  <bookViews>
    <workbookView xWindow="0" yWindow="600" windowWidth="30720" windowHeight="18600" xr2:uid="{00000000-000D-0000-FFFF-FFFF00000000}"/>
  </bookViews>
  <sheets>
    <sheet name="HOME" sheetId="1" r:id="rId1"/>
    <sheet name="DASHBOARD" sheetId="2" r:id="rId2"/>
    <sheet name="DAILY PLAN" sheetId="3" r:id="rId3"/>
    <sheet name="TASKS" sheetId="4" r:id="rId4"/>
    <sheet name="CHECKLISTS" sheetId="5" r:id="rId5"/>
    <sheet name="HANDOVER" sheetId="6" r:id="rId6"/>
    <sheet name="ISSUES" sheetId="7" r:id="rId7"/>
    <sheet name="KPI LOG" sheetId="8" r:id="rId8"/>
    <sheet name="SETUP" sheetId="9" r:id="rId9"/>
    <sheet name="AUDIT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2" i="10" l="1"/>
  <c r="D22" i="10" s="1"/>
  <c r="C21" i="10"/>
  <c r="D21" i="10" s="1"/>
  <c r="C20" i="10"/>
  <c r="D20" i="10" s="1"/>
  <c r="C19" i="10"/>
  <c r="D19" i="10" s="1"/>
  <c r="C18" i="10"/>
  <c r="D18" i="10" s="1"/>
  <c r="C17" i="10"/>
  <c r="D17" i="10" s="1"/>
  <c r="C16" i="10"/>
  <c r="D16" i="10" s="1"/>
  <c r="L150" i="8"/>
  <c r="K150" i="8"/>
  <c r="J150" i="8"/>
  <c r="I150" i="8"/>
  <c r="L149" i="8"/>
  <c r="K149" i="8"/>
  <c r="J149" i="8"/>
  <c r="I149" i="8"/>
  <c r="L148" i="8"/>
  <c r="K148" i="8"/>
  <c r="J148" i="8"/>
  <c r="I148" i="8"/>
  <c r="L147" i="8"/>
  <c r="K147" i="8"/>
  <c r="J147" i="8"/>
  <c r="I147" i="8"/>
  <c r="L146" i="8"/>
  <c r="K146" i="8"/>
  <c r="J146" i="8"/>
  <c r="I146" i="8"/>
  <c r="L145" i="8"/>
  <c r="K145" i="8"/>
  <c r="J145" i="8"/>
  <c r="I145" i="8"/>
  <c r="L144" i="8"/>
  <c r="K144" i="8"/>
  <c r="J144" i="8"/>
  <c r="I144" i="8"/>
  <c r="L143" i="8"/>
  <c r="K143" i="8"/>
  <c r="J143" i="8"/>
  <c r="I143" i="8"/>
  <c r="L142" i="8"/>
  <c r="K142" i="8"/>
  <c r="J142" i="8"/>
  <c r="I142" i="8"/>
  <c r="L141" i="8"/>
  <c r="K141" i="8"/>
  <c r="J141" i="8"/>
  <c r="I141" i="8"/>
  <c r="L140" i="8"/>
  <c r="K140" i="8"/>
  <c r="J140" i="8"/>
  <c r="I140" i="8"/>
  <c r="L139" i="8"/>
  <c r="K139" i="8"/>
  <c r="J139" i="8"/>
  <c r="I139" i="8"/>
  <c r="L138" i="8"/>
  <c r="K138" i="8"/>
  <c r="J138" i="8"/>
  <c r="I138" i="8"/>
  <c r="L137" i="8"/>
  <c r="K137" i="8"/>
  <c r="J137" i="8"/>
  <c r="I137" i="8"/>
  <c r="L136" i="8"/>
  <c r="K136" i="8"/>
  <c r="J136" i="8"/>
  <c r="I136" i="8"/>
  <c r="L135" i="8"/>
  <c r="K135" i="8"/>
  <c r="J135" i="8"/>
  <c r="I135" i="8"/>
  <c r="L134" i="8"/>
  <c r="K134" i="8"/>
  <c r="J134" i="8"/>
  <c r="I134" i="8"/>
  <c r="L133" i="8"/>
  <c r="K133" i="8"/>
  <c r="J133" i="8"/>
  <c r="I133" i="8"/>
  <c r="L132" i="8"/>
  <c r="K132" i="8"/>
  <c r="J132" i="8"/>
  <c r="I132" i="8"/>
  <c r="L131" i="8"/>
  <c r="K131" i="8"/>
  <c r="J131" i="8"/>
  <c r="I131" i="8"/>
  <c r="L130" i="8"/>
  <c r="K130" i="8"/>
  <c r="J130" i="8"/>
  <c r="I130" i="8"/>
  <c r="L129" i="8"/>
  <c r="K129" i="8"/>
  <c r="J129" i="8"/>
  <c r="I129" i="8"/>
  <c r="L128" i="8"/>
  <c r="K128" i="8"/>
  <c r="J128" i="8"/>
  <c r="I128" i="8"/>
  <c r="L127" i="8"/>
  <c r="K127" i="8"/>
  <c r="J127" i="8"/>
  <c r="I127" i="8"/>
  <c r="L126" i="8"/>
  <c r="K126" i="8"/>
  <c r="J126" i="8"/>
  <c r="I126" i="8"/>
  <c r="L125" i="8"/>
  <c r="K125" i="8"/>
  <c r="J125" i="8"/>
  <c r="I125" i="8"/>
  <c r="L124" i="8"/>
  <c r="K124" i="8"/>
  <c r="J124" i="8"/>
  <c r="I124" i="8"/>
  <c r="L123" i="8"/>
  <c r="K123" i="8"/>
  <c r="J123" i="8"/>
  <c r="I123" i="8"/>
  <c r="L122" i="8"/>
  <c r="K122" i="8"/>
  <c r="J122" i="8"/>
  <c r="I122" i="8"/>
  <c r="L121" i="8"/>
  <c r="K121" i="8"/>
  <c r="J121" i="8"/>
  <c r="I121" i="8"/>
  <c r="L120" i="8"/>
  <c r="K120" i="8"/>
  <c r="J120" i="8"/>
  <c r="I120" i="8"/>
  <c r="L119" i="8"/>
  <c r="K119" i="8"/>
  <c r="J119" i="8"/>
  <c r="I119" i="8"/>
  <c r="L118" i="8"/>
  <c r="K118" i="8"/>
  <c r="J118" i="8"/>
  <c r="I118" i="8"/>
  <c r="L117" i="8"/>
  <c r="K117" i="8"/>
  <c r="J117" i="8"/>
  <c r="I117" i="8"/>
  <c r="L116" i="8"/>
  <c r="K116" i="8"/>
  <c r="J116" i="8"/>
  <c r="I116" i="8"/>
  <c r="L115" i="8"/>
  <c r="K115" i="8"/>
  <c r="J115" i="8"/>
  <c r="I115" i="8"/>
  <c r="L114" i="8"/>
  <c r="K114" i="8"/>
  <c r="J114" i="8"/>
  <c r="I114" i="8"/>
  <c r="L113" i="8"/>
  <c r="K113" i="8"/>
  <c r="J113" i="8"/>
  <c r="I113" i="8"/>
  <c r="L112" i="8"/>
  <c r="K112" i="8"/>
  <c r="J112" i="8"/>
  <c r="I112" i="8"/>
  <c r="L111" i="8"/>
  <c r="K111" i="8"/>
  <c r="J111" i="8"/>
  <c r="I111" i="8"/>
  <c r="L110" i="8"/>
  <c r="K110" i="8"/>
  <c r="J110" i="8"/>
  <c r="I110" i="8"/>
  <c r="L109" i="8"/>
  <c r="K109" i="8"/>
  <c r="J109" i="8"/>
  <c r="I109" i="8"/>
  <c r="L108" i="8"/>
  <c r="K108" i="8"/>
  <c r="J108" i="8"/>
  <c r="I108" i="8"/>
  <c r="L107" i="8"/>
  <c r="K107" i="8"/>
  <c r="J107" i="8"/>
  <c r="I107" i="8"/>
  <c r="L106" i="8"/>
  <c r="K106" i="8"/>
  <c r="J106" i="8"/>
  <c r="I106" i="8"/>
  <c r="L105" i="8"/>
  <c r="K105" i="8"/>
  <c r="J105" i="8"/>
  <c r="I105" i="8"/>
  <c r="L104" i="8"/>
  <c r="K104" i="8"/>
  <c r="J104" i="8"/>
  <c r="I104" i="8"/>
  <c r="L103" i="8"/>
  <c r="K103" i="8"/>
  <c r="J103" i="8"/>
  <c r="I103" i="8"/>
  <c r="L102" i="8"/>
  <c r="K102" i="8"/>
  <c r="J102" i="8"/>
  <c r="I102" i="8"/>
  <c r="L101" i="8"/>
  <c r="K101" i="8"/>
  <c r="J101" i="8"/>
  <c r="I101" i="8"/>
  <c r="L100" i="8"/>
  <c r="K100" i="8"/>
  <c r="J100" i="8"/>
  <c r="I100" i="8"/>
  <c r="L99" i="8"/>
  <c r="K99" i="8"/>
  <c r="J99" i="8"/>
  <c r="I99" i="8"/>
  <c r="L98" i="8"/>
  <c r="K98" i="8"/>
  <c r="J98" i="8"/>
  <c r="I98" i="8"/>
  <c r="L97" i="8"/>
  <c r="K97" i="8"/>
  <c r="J97" i="8"/>
  <c r="I97" i="8"/>
  <c r="L96" i="8"/>
  <c r="K96" i="8"/>
  <c r="J96" i="8"/>
  <c r="I96" i="8"/>
  <c r="L95" i="8"/>
  <c r="K95" i="8"/>
  <c r="J95" i="8"/>
  <c r="I95" i="8"/>
  <c r="L94" i="8"/>
  <c r="K94" i="8"/>
  <c r="J94" i="8"/>
  <c r="I94" i="8"/>
  <c r="L93" i="8"/>
  <c r="K93" i="8"/>
  <c r="J93" i="8"/>
  <c r="I93" i="8"/>
  <c r="L92" i="8"/>
  <c r="K92" i="8"/>
  <c r="J92" i="8"/>
  <c r="I92" i="8"/>
  <c r="L91" i="8"/>
  <c r="K91" i="8"/>
  <c r="J91" i="8"/>
  <c r="I91" i="8"/>
  <c r="L90" i="8"/>
  <c r="K90" i="8"/>
  <c r="J90" i="8"/>
  <c r="I90" i="8"/>
  <c r="L89" i="8"/>
  <c r="K89" i="8"/>
  <c r="J89" i="8"/>
  <c r="I89" i="8"/>
  <c r="L88" i="8"/>
  <c r="K88" i="8"/>
  <c r="J88" i="8"/>
  <c r="I88" i="8"/>
  <c r="L87" i="8"/>
  <c r="K87" i="8"/>
  <c r="J87" i="8"/>
  <c r="I87" i="8"/>
  <c r="L86" i="8"/>
  <c r="K86" i="8"/>
  <c r="J86" i="8"/>
  <c r="I86" i="8"/>
  <c r="L85" i="8"/>
  <c r="K85" i="8"/>
  <c r="J85" i="8"/>
  <c r="I85" i="8"/>
  <c r="L84" i="8"/>
  <c r="K84" i="8"/>
  <c r="J84" i="8"/>
  <c r="I84" i="8"/>
  <c r="L83" i="8"/>
  <c r="K83" i="8"/>
  <c r="J83" i="8"/>
  <c r="I83" i="8"/>
  <c r="L82" i="8"/>
  <c r="K82" i="8"/>
  <c r="J82" i="8"/>
  <c r="I82" i="8"/>
  <c r="L81" i="8"/>
  <c r="K81" i="8"/>
  <c r="J81" i="8"/>
  <c r="I81" i="8"/>
  <c r="L80" i="8"/>
  <c r="K80" i="8"/>
  <c r="J80" i="8"/>
  <c r="I80" i="8"/>
  <c r="L79" i="8"/>
  <c r="K79" i="8"/>
  <c r="J79" i="8"/>
  <c r="I79" i="8"/>
  <c r="L78" i="8"/>
  <c r="K78" i="8"/>
  <c r="J78" i="8"/>
  <c r="I78" i="8"/>
  <c r="L77" i="8"/>
  <c r="K77" i="8"/>
  <c r="J77" i="8"/>
  <c r="I77" i="8"/>
  <c r="L76" i="8"/>
  <c r="K76" i="8"/>
  <c r="J76" i="8"/>
  <c r="I76" i="8"/>
  <c r="L75" i="8"/>
  <c r="K75" i="8"/>
  <c r="J75" i="8"/>
  <c r="I75" i="8"/>
  <c r="L74" i="8"/>
  <c r="K74" i="8"/>
  <c r="J74" i="8"/>
  <c r="I74" i="8"/>
  <c r="L73" i="8"/>
  <c r="K73" i="8"/>
  <c r="J73" i="8"/>
  <c r="I73" i="8"/>
  <c r="L72" i="8"/>
  <c r="K72" i="8"/>
  <c r="J72" i="8"/>
  <c r="I72" i="8"/>
  <c r="L71" i="8"/>
  <c r="K71" i="8"/>
  <c r="J71" i="8"/>
  <c r="I71" i="8"/>
  <c r="L70" i="8"/>
  <c r="K70" i="8"/>
  <c r="J70" i="8"/>
  <c r="I70" i="8"/>
  <c r="L69" i="8"/>
  <c r="K69" i="8"/>
  <c r="J69" i="8"/>
  <c r="I69" i="8"/>
  <c r="L68" i="8"/>
  <c r="K68" i="8"/>
  <c r="J68" i="8"/>
  <c r="I68" i="8"/>
  <c r="L67" i="8"/>
  <c r="K67" i="8"/>
  <c r="J67" i="8"/>
  <c r="I67" i="8"/>
  <c r="L66" i="8"/>
  <c r="K66" i="8"/>
  <c r="J66" i="8"/>
  <c r="I66" i="8"/>
  <c r="L65" i="8"/>
  <c r="K65" i="8"/>
  <c r="J65" i="8"/>
  <c r="I65" i="8"/>
  <c r="L64" i="8"/>
  <c r="K64" i="8"/>
  <c r="J64" i="8"/>
  <c r="I64" i="8"/>
  <c r="L63" i="8"/>
  <c r="K63" i="8"/>
  <c r="J63" i="8"/>
  <c r="I63" i="8"/>
  <c r="L62" i="8"/>
  <c r="K62" i="8"/>
  <c r="J62" i="8"/>
  <c r="I62" i="8"/>
  <c r="L61" i="8"/>
  <c r="K61" i="8"/>
  <c r="J61" i="8"/>
  <c r="I61" i="8"/>
  <c r="L60" i="8"/>
  <c r="K60" i="8"/>
  <c r="J60" i="8"/>
  <c r="I60" i="8"/>
  <c r="L59" i="8"/>
  <c r="K59" i="8"/>
  <c r="J59" i="8"/>
  <c r="I59" i="8"/>
  <c r="L58" i="8"/>
  <c r="K58" i="8"/>
  <c r="J58" i="8"/>
  <c r="I58" i="8"/>
  <c r="L57" i="8"/>
  <c r="K57" i="8"/>
  <c r="J57" i="8"/>
  <c r="I57" i="8"/>
  <c r="L56" i="8"/>
  <c r="K56" i="8"/>
  <c r="J56" i="8"/>
  <c r="I56" i="8"/>
  <c r="L55" i="8"/>
  <c r="K55" i="8"/>
  <c r="J55" i="8"/>
  <c r="I55" i="8"/>
  <c r="L54" i="8"/>
  <c r="K54" i="8"/>
  <c r="J54" i="8"/>
  <c r="I54" i="8"/>
  <c r="L53" i="8"/>
  <c r="K53" i="8"/>
  <c r="J53" i="8"/>
  <c r="I53" i="8"/>
  <c r="L52" i="8"/>
  <c r="K52" i="8"/>
  <c r="J52" i="8"/>
  <c r="I52" i="8"/>
  <c r="L51" i="8"/>
  <c r="K51" i="8"/>
  <c r="J51" i="8"/>
  <c r="I51" i="8"/>
  <c r="L50" i="8"/>
  <c r="K50" i="8"/>
  <c r="J50" i="8"/>
  <c r="I50" i="8"/>
  <c r="L49" i="8"/>
  <c r="K49" i="8"/>
  <c r="J49" i="8"/>
  <c r="I49" i="8"/>
  <c r="L48" i="8"/>
  <c r="K48" i="8"/>
  <c r="J48" i="8"/>
  <c r="I48" i="8"/>
  <c r="L47" i="8"/>
  <c r="K47" i="8"/>
  <c r="J47" i="8"/>
  <c r="I47" i="8"/>
  <c r="L46" i="8"/>
  <c r="K46" i="8"/>
  <c r="J46" i="8"/>
  <c r="I46" i="8"/>
  <c r="L45" i="8"/>
  <c r="K45" i="8"/>
  <c r="J45" i="8"/>
  <c r="I45" i="8"/>
  <c r="L44" i="8"/>
  <c r="K44" i="8"/>
  <c r="J44" i="8"/>
  <c r="I44" i="8"/>
  <c r="L43" i="8"/>
  <c r="K43" i="8"/>
  <c r="J43" i="8"/>
  <c r="I43" i="8"/>
  <c r="L42" i="8"/>
  <c r="K42" i="8"/>
  <c r="J42" i="8"/>
  <c r="I42" i="8"/>
  <c r="L41" i="8"/>
  <c r="K41" i="8"/>
  <c r="J41" i="8"/>
  <c r="I41" i="8"/>
  <c r="L40" i="8"/>
  <c r="K40" i="8"/>
  <c r="J40" i="8"/>
  <c r="I40" i="8"/>
  <c r="L39" i="8"/>
  <c r="K39" i="8"/>
  <c r="J39" i="8"/>
  <c r="I39" i="8"/>
  <c r="L38" i="8"/>
  <c r="K38" i="8"/>
  <c r="J38" i="8"/>
  <c r="I38" i="8"/>
  <c r="L37" i="8"/>
  <c r="K37" i="8"/>
  <c r="J37" i="8"/>
  <c r="I37" i="8"/>
  <c r="L36" i="8"/>
  <c r="K36" i="8"/>
  <c r="J36" i="8"/>
  <c r="I36" i="8"/>
  <c r="L35" i="8"/>
  <c r="K35" i="8"/>
  <c r="J35" i="8"/>
  <c r="I35" i="8"/>
  <c r="L34" i="8"/>
  <c r="K34" i="8"/>
  <c r="J34" i="8"/>
  <c r="I34" i="8"/>
  <c r="L33" i="8"/>
  <c r="K33" i="8"/>
  <c r="J33" i="8"/>
  <c r="I33" i="8"/>
  <c r="L32" i="8"/>
  <c r="K32" i="8"/>
  <c r="J32" i="8"/>
  <c r="I32" i="8"/>
  <c r="L31" i="8"/>
  <c r="K31" i="8"/>
  <c r="J31" i="8"/>
  <c r="I31" i="8"/>
  <c r="L30" i="8"/>
  <c r="K30" i="8"/>
  <c r="J30" i="8"/>
  <c r="I30" i="8"/>
  <c r="L29" i="8"/>
  <c r="K29" i="8"/>
  <c r="J29" i="8"/>
  <c r="I29" i="8"/>
  <c r="L28" i="8"/>
  <c r="K28" i="8"/>
  <c r="J28" i="8"/>
  <c r="I28" i="8"/>
  <c r="L27" i="8"/>
  <c r="K27" i="8"/>
  <c r="J27" i="8"/>
  <c r="I27" i="8"/>
  <c r="L26" i="8"/>
  <c r="K26" i="8"/>
  <c r="J26" i="8"/>
  <c r="I26" i="8"/>
  <c r="L25" i="8"/>
  <c r="K25" i="8"/>
  <c r="J25" i="8"/>
  <c r="I25" i="8"/>
  <c r="L24" i="8"/>
  <c r="K24" i="8"/>
  <c r="J24" i="8"/>
  <c r="I24" i="8"/>
  <c r="L23" i="8"/>
  <c r="K23" i="8"/>
  <c r="J23" i="8"/>
  <c r="I23" i="8"/>
  <c r="L22" i="8"/>
  <c r="K22" i="8"/>
  <c r="J22" i="8"/>
  <c r="I22" i="8"/>
  <c r="L21" i="8"/>
  <c r="K21" i="8"/>
  <c r="J21" i="8"/>
  <c r="I21" i="8"/>
  <c r="L20" i="8"/>
  <c r="K20" i="8"/>
  <c r="J20" i="8"/>
  <c r="I20" i="8"/>
  <c r="L19" i="8"/>
  <c r="K19" i="8"/>
  <c r="J19" i="8"/>
  <c r="I19" i="8"/>
  <c r="L18" i="8"/>
  <c r="K18" i="8"/>
  <c r="J18" i="8"/>
  <c r="I18" i="8"/>
  <c r="L17" i="8"/>
  <c r="K17" i="8"/>
  <c r="J17" i="8"/>
  <c r="I17" i="8"/>
  <c r="L16" i="8"/>
  <c r="K16" i="8"/>
  <c r="J16" i="8"/>
  <c r="I16" i="8"/>
  <c r="L15" i="8"/>
  <c r="K15" i="8"/>
  <c r="J15" i="8"/>
  <c r="I15" i="8"/>
  <c r="L14" i="8"/>
  <c r="K14" i="8"/>
  <c r="J14" i="8"/>
  <c r="I14" i="8"/>
  <c r="L13" i="8"/>
  <c r="K13" i="8"/>
  <c r="J13" i="8"/>
  <c r="I13" i="8"/>
  <c r="L12" i="8"/>
  <c r="K12" i="8"/>
  <c r="J12" i="8"/>
  <c r="I12" i="8"/>
  <c r="L11" i="8"/>
  <c r="K11" i="8"/>
  <c r="J11" i="8"/>
  <c r="I11" i="8"/>
  <c r="R100" i="7"/>
  <c r="Q100" i="7"/>
  <c r="P100" i="7"/>
  <c r="O100" i="7"/>
  <c r="R99" i="7"/>
  <c r="Q99" i="7"/>
  <c r="P99" i="7"/>
  <c r="O99" i="7"/>
  <c r="R98" i="7"/>
  <c r="Q98" i="7"/>
  <c r="P98" i="7"/>
  <c r="O98" i="7"/>
  <c r="R97" i="7"/>
  <c r="Q97" i="7"/>
  <c r="P97" i="7"/>
  <c r="O97" i="7"/>
  <c r="R96" i="7"/>
  <c r="Q96" i="7"/>
  <c r="P96" i="7"/>
  <c r="O96" i="7"/>
  <c r="R95" i="7"/>
  <c r="Q95" i="7"/>
  <c r="P95" i="7"/>
  <c r="O95" i="7"/>
  <c r="R94" i="7"/>
  <c r="Q94" i="7"/>
  <c r="P94" i="7"/>
  <c r="O94" i="7"/>
  <c r="R93" i="7"/>
  <c r="Q93" i="7"/>
  <c r="P93" i="7"/>
  <c r="O93" i="7"/>
  <c r="R92" i="7"/>
  <c r="Q92" i="7"/>
  <c r="P92" i="7"/>
  <c r="O92" i="7"/>
  <c r="R91" i="7"/>
  <c r="Q91" i="7"/>
  <c r="P91" i="7"/>
  <c r="O91" i="7"/>
  <c r="R90" i="7"/>
  <c r="Q90" i="7"/>
  <c r="P90" i="7"/>
  <c r="O90" i="7"/>
  <c r="R89" i="7"/>
  <c r="Q89" i="7"/>
  <c r="P89" i="7"/>
  <c r="O89" i="7"/>
  <c r="R88" i="7"/>
  <c r="Q88" i="7"/>
  <c r="P88" i="7"/>
  <c r="O88" i="7"/>
  <c r="R87" i="7"/>
  <c r="Q87" i="7"/>
  <c r="P87" i="7"/>
  <c r="O87" i="7"/>
  <c r="R86" i="7"/>
  <c r="Q86" i="7"/>
  <c r="P86" i="7"/>
  <c r="O86" i="7"/>
  <c r="R85" i="7"/>
  <c r="Q85" i="7"/>
  <c r="P85" i="7"/>
  <c r="O85" i="7"/>
  <c r="R84" i="7"/>
  <c r="Q84" i="7"/>
  <c r="P84" i="7"/>
  <c r="O84" i="7"/>
  <c r="R83" i="7"/>
  <c r="Q83" i="7"/>
  <c r="P83" i="7"/>
  <c r="O83" i="7"/>
  <c r="R82" i="7"/>
  <c r="Q82" i="7"/>
  <c r="P82" i="7"/>
  <c r="O82" i="7"/>
  <c r="R81" i="7"/>
  <c r="Q81" i="7"/>
  <c r="P81" i="7"/>
  <c r="O81" i="7"/>
  <c r="R80" i="7"/>
  <c r="Q80" i="7"/>
  <c r="P80" i="7"/>
  <c r="O80" i="7"/>
  <c r="R79" i="7"/>
  <c r="Q79" i="7"/>
  <c r="P79" i="7"/>
  <c r="O79" i="7"/>
  <c r="R78" i="7"/>
  <c r="Q78" i="7"/>
  <c r="P78" i="7"/>
  <c r="O78" i="7"/>
  <c r="R77" i="7"/>
  <c r="Q77" i="7"/>
  <c r="P77" i="7"/>
  <c r="O77" i="7"/>
  <c r="R76" i="7"/>
  <c r="Q76" i="7"/>
  <c r="P76" i="7"/>
  <c r="O76" i="7"/>
  <c r="R75" i="7"/>
  <c r="Q75" i="7"/>
  <c r="P75" i="7"/>
  <c r="O75" i="7"/>
  <c r="R74" i="7"/>
  <c r="Q74" i="7"/>
  <c r="P74" i="7"/>
  <c r="O74" i="7"/>
  <c r="R73" i="7"/>
  <c r="Q73" i="7"/>
  <c r="P73" i="7"/>
  <c r="O73" i="7"/>
  <c r="R72" i="7"/>
  <c r="Q72" i="7"/>
  <c r="P72" i="7"/>
  <c r="O72" i="7"/>
  <c r="R71" i="7"/>
  <c r="Q71" i="7"/>
  <c r="P71" i="7"/>
  <c r="O71" i="7"/>
  <c r="R70" i="7"/>
  <c r="Q70" i="7"/>
  <c r="P70" i="7"/>
  <c r="O70" i="7"/>
  <c r="R69" i="7"/>
  <c r="Q69" i="7"/>
  <c r="P69" i="7"/>
  <c r="O69" i="7"/>
  <c r="R68" i="7"/>
  <c r="Q68" i="7"/>
  <c r="P68" i="7"/>
  <c r="O68" i="7"/>
  <c r="R67" i="7"/>
  <c r="Q67" i="7"/>
  <c r="P67" i="7"/>
  <c r="O67" i="7"/>
  <c r="R66" i="7"/>
  <c r="Q66" i="7"/>
  <c r="P66" i="7"/>
  <c r="O66" i="7"/>
  <c r="R65" i="7"/>
  <c r="Q65" i="7"/>
  <c r="P65" i="7"/>
  <c r="O65" i="7"/>
  <c r="R64" i="7"/>
  <c r="Q64" i="7"/>
  <c r="P64" i="7"/>
  <c r="O64" i="7"/>
  <c r="R63" i="7"/>
  <c r="Q63" i="7"/>
  <c r="P63" i="7"/>
  <c r="O63" i="7"/>
  <c r="R62" i="7"/>
  <c r="Q62" i="7"/>
  <c r="P62" i="7"/>
  <c r="O62" i="7"/>
  <c r="R61" i="7"/>
  <c r="Q61" i="7"/>
  <c r="P61" i="7"/>
  <c r="O61" i="7"/>
  <c r="R60" i="7"/>
  <c r="Q60" i="7"/>
  <c r="P60" i="7"/>
  <c r="O60" i="7"/>
  <c r="R59" i="7"/>
  <c r="Q59" i="7"/>
  <c r="P59" i="7"/>
  <c r="O59" i="7"/>
  <c r="R58" i="7"/>
  <c r="Q58" i="7"/>
  <c r="P58" i="7"/>
  <c r="O58" i="7"/>
  <c r="R57" i="7"/>
  <c r="Q57" i="7"/>
  <c r="P57" i="7"/>
  <c r="O57" i="7"/>
  <c r="R56" i="7"/>
  <c r="Q56" i="7"/>
  <c r="P56" i="7"/>
  <c r="O56" i="7"/>
  <c r="R55" i="7"/>
  <c r="Q55" i="7"/>
  <c r="P55" i="7"/>
  <c r="O55" i="7"/>
  <c r="R54" i="7"/>
  <c r="Q54" i="7"/>
  <c r="P54" i="7"/>
  <c r="O54" i="7"/>
  <c r="R53" i="7"/>
  <c r="Q53" i="7"/>
  <c r="P53" i="7"/>
  <c r="O53" i="7"/>
  <c r="R52" i="7"/>
  <c r="Q52" i="7"/>
  <c r="P52" i="7"/>
  <c r="O52" i="7"/>
  <c r="R51" i="7"/>
  <c r="Q51" i="7"/>
  <c r="P51" i="7"/>
  <c r="O51" i="7"/>
  <c r="R50" i="7"/>
  <c r="Q50" i="7"/>
  <c r="P50" i="7"/>
  <c r="O50" i="7"/>
  <c r="R49" i="7"/>
  <c r="Q49" i="7"/>
  <c r="P49" i="7"/>
  <c r="O49" i="7"/>
  <c r="R48" i="7"/>
  <c r="Q48" i="7"/>
  <c r="P48" i="7"/>
  <c r="O48" i="7"/>
  <c r="R47" i="7"/>
  <c r="Q47" i="7"/>
  <c r="P47" i="7"/>
  <c r="O47" i="7"/>
  <c r="R46" i="7"/>
  <c r="Q46" i="7"/>
  <c r="P46" i="7"/>
  <c r="O46" i="7"/>
  <c r="R45" i="7"/>
  <c r="Q45" i="7"/>
  <c r="P45" i="7"/>
  <c r="O45" i="7"/>
  <c r="R44" i="7"/>
  <c r="Q44" i="7"/>
  <c r="P44" i="7"/>
  <c r="O44" i="7"/>
  <c r="R43" i="7"/>
  <c r="Q43" i="7"/>
  <c r="P43" i="7"/>
  <c r="O43" i="7"/>
  <c r="R42" i="7"/>
  <c r="Q42" i="7"/>
  <c r="P42" i="7"/>
  <c r="O42" i="7"/>
  <c r="R41" i="7"/>
  <c r="Q41" i="7"/>
  <c r="P41" i="7"/>
  <c r="O41" i="7"/>
  <c r="R40" i="7"/>
  <c r="Q40" i="7"/>
  <c r="P40" i="7"/>
  <c r="O40" i="7"/>
  <c r="R39" i="7"/>
  <c r="Q39" i="7"/>
  <c r="P39" i="7"/>
  <c r="O39" i="7"/>
  <c r="R38" i="7"/>
  <c r="Q38" i="7"/>
  <c r="P38" i="7"/>
  <c r="O38" i="7"/>
  <c r="R37" i="7"/>
  <c r="Q37" i="7"/>
  <c r="P37" i="7"/>
  <c r="O37" i="7"/>
  <c r="R36" i="7"/>
  <c r="Q36" i="7"/>
  <c r="P36" i="7"/>
  <c r="O36" i="7"/>
  <c r="R35" i="7"/>
  <c r="Q35" i="7"/>
  <c r="P35" i="7"/>
  <c r="O35" i="7"/>
  <c r="R34" i="7"/>
  <c r="Q34" i="7"/>
  <c r="P34" i="7"/>
  <c r="O34" i="7"/>
  <c r="R33" i="7"/>
  <c r="Q33" i="7"/>
  <c r="P33" i="7"/>
  <c r="O33" i="7"/>
  <c r="R32" i="7"/>
  <c r="Q32" i="7"/>
  <c r="P32" i="7"/>
  <c r="O32" i="7"/>
  <c r="R31" i="7"/>
  <c r="Q31" i="7"/>
  <c r="P31" i="7"/>
  <c r="O31" i="7"/>
  <c r="R30" i="7"/>
  <c r="Q30" i="7"/>
  <c r="P30" i="7"/>
  <c r="O30" i="7"/>
  <c r="R29" i="7"/>
  <c r="Q29" i="7"/>
  <c r="P29" i="7"/>
  <c r="O29" i="7"/>
  <c r="R28" i="7"/>
  <c r="Q28" i="7"/>
  <c r="P28" i="7"/>
  <c r="O28" i="7"/>
  <c r="R27" i="7"/>
  <c r="Q27" i="7"/>
  <c r="P27" i="7"/>
  <c r="O27" i="7"/>
  <c r="R26" i="7"/>
  <c r="Q26" i="7"/>
  <c r="P26" i="7"/>
  <c r="O26" i="7"/>
  <c r="R25" i="7"/>
  <c r="Q25" i="7"/>
  <c r="P25" i="7"/>
  <c r="O25" i="7"/>
  <c r="R24" i="7"/>
  <c r="Q24" i="7"/>
  <c r="P24" i="7"/>
  <c r="O24" i="7"/>
  <c r="R23" i="7"/>
  <c r="Q23" i="7"/>
  <c r="P23" i="7"/>
  <c r="O23" i="7"/>
  <c r="R22" i="7"/>
  <c r="Q22" i="7"/>
  <c r="P22" i="7"/>
  <c r="O22" i="7"/>
  <c r="R21" i="7"/>
  <c r="Q21" i="7"/>
  <c r="P21" i="7"/>
  <c r="O21" i="7"/>
  <c r="R20" i="7"/>
  <c r="Q20" i="7"/>
  <c r="P20" i="7"/>
  <c r="O20" i="7"/>
  <c r="R19" i="7"/>
  <c r="Q19" i="7"/>
  <c r="P19" i="7"/>
  <c r="O19" i="7"/>
  <c r="R18" i="7"/>
  <c r="Q18" i="7"/>
  <c r="P18" i="7"/>
  <c r="O18" i="7"/>
  <c r="R17" i="7"/>
  <c r="Q17" i="7"/>
  <c r="P17" i="7"/>
  <c r="O17" i="7"/>
  <c r="R16" i="7"/>
  <c r="Q16" i="7"/>
  <c r="P16" i="7"/>
  <c r="O16" i="7"/>
  <c r="R15" i="7"/>
  <c r="Q15" i="7"/>
  <c r="P15" i="7"/>
  <c r="O15" i="7"/>
  <c r="R14" i="7"/>
  <c r="Q14" i="7"/>
  <c r="P14" i="7"/>
  <c r="O14" i="7"/>
  <c r="R13" i="7"/>
  <c r="Q13" i="7"/>
  <c r="P13" i="7"/>
  <c r="O13" i="7"/>
  <c r="R12" i="7"/>
  <c r="Q12" i="7"/>
  <c r="P12" i="7"/>
  <c r="O12" i="7"/>
  <c r="R11" i="7"/>
  <c r="Q11" i="7"/>
  <c r="P11" i="7"/>
  <c r="O11" i="7"/>
  <c r="O100" i="6"/>
  <c r="N100" i="6"/>
  <c r="M100" i="6"/>
  <c r="O99" i="6"/>
  <c r="N99" i="6"/>
  <c r="M99" i="6"/>
  <c r="O98" i="6"/>
  <c r="N98" i="6"/>
  <c r="M98" i="6"/>
  <c r="O97" i="6"/>
  <c r="N97" i="6"/>
  <c r="M97" i="6"/>
  <c r="O96" i="6"/>
  <c r="N96" i="6"/>
  <c r="M96" i="6"/>
  <c r="O95" i="6"/>
  <c r="N95" i="6"/>
  <c r="M95" i="6"/>
  <c r="O94" i="6"/>
  <c r="N94" i="6"/>
  <c r="M94" i="6"/>
  <c r="O93" i="6"/>
  <c r="N93" i="6"/>
  <c r="M93" i="6"/>
  <c r="O92" i="6"/>
  <c r="N92" i="6"/>
  <c r="M92" i="6"/>
  <c r="O91" i="6"/>
  <c r="N91" i="6"/>
  <c r="M91" i="6"/>
  <c r="O90" i="6"/>
  <c r="N90" i="6"/>
  <c r="M90" i="6"/>
  <c r="O89" i="6"/>
  <c r="N89" i="6"/>
  <c r="M89" i="6"/>
  <c r="O88" i="6"/>
  <c r="N88" i="6"/>
  <c r="M88" i="6"/>
  <c r="O87" i="6"/>
  <c r="N87" i="6"/>
  <c r="M87" i="6"/>
  <c r="O86" i="6"/>
  <c r="N86" i="6"/>
  <c r="M86" i="6"/>
  <c r="O85" i="6"/>
  <c r="N85" i="6"/>
  <c r="M85" i="6"/>
  <c r="O84" i="6"/>
  <c r="N84" i="6"/>
  <c r="M84" i="6"/>
  <c r="O83" i="6"/>
  <c r="N83" i="6"/>
  <c r="M83" i="6"/>
  <c r="O82" i="6"/>
  <c r="N82" i="6"/>
  <c r="M82" i="6"/>
  <c r="O81" i="6"/>
  <c r="N81" i="6"/>
  <c r="M81" i="6"/>
  <c r="O80" i="6"/>
  <c r="N80" i="6"/>
  <c r="M80" i="6"/>
  <c r="O79" i="6"/>
  <c r="N79" i="6"/>
  <c r="M79" i="6"/>
  <c r="O78" i="6"/>
  <c r="N78" i="6"/>
  <c r="M78" i="6"/>
  <c r="O77" i="6"/>
  <c r="N77" i="6"/>
  <c r="M77" i="6"/>
  <c r="O76" i="6"/>
  <c r="N76" i="6"/>
  <c r="M76" i="6"/>
  <c r="O75" i="6"/>
  <c r="N75" i="6"/>
  <c r="M75" i="6"/>
  <c r="O74" i="6"/>
  <c r="N74" i="6"/>
  <c r="M74" i="6"/>
  <c r="O73" i="6"/>
  <c r="N73" i="6"/>
  <c r="M73" i="6"/>
  <c r="O72" i="6"/>
  <c r="N72" i="6"/>
  <c r="M72" i="6"/>
  <c r="O71" i="6"/>
  <c r="N71" i="6"/>
  <c r="M71" i="6"/>
  <c r="O70" i="6"/>
  <c r="N70" i="6"/>
  <c r="M70" i="6"/>
  <c r="O69" i="6"/>
  <c r="N69" i="6"/>
  <c r="M69" i="6"/>
  <c r="O68" i="6"/>
  <c r="N68" i="6"/>
  <c r="M68" i="6"/>
  <c r="O67" i="6"/>
  <c r="N67" i="6"/>
  <c r="M67" i="6"/>
  <c r="O66" i="6"/>
  <c r="N66" i="6"/>
  <c r="M66" i="6"/>
  <c r="O65" i="6"/>
  <c r="N65" i="6"/>
  <c r="M65" i="6"/>
  <c r="O64" i="6"/>
  <c r="N64" i="6"/>
  <c r="M64" i="6"/>
  <c r="O63" i="6"/>
  <c r="N63" i="6"/>
  <c r="M63" i="6"/>
  <c r="O62" i="6"/>
  <c r="N62" i="6"/>
  <c r="M62" i="6"/>
  <c r="O61" i="6"/>
  <c r="N61" i="6"/>
  <c r="M61" i="6"/>
  <c r="O60" i="6"/>
  <c r="N60" i="6"/>
  <c r="M60" i="6"/>
  <c r="O59" i="6"/>
  <c r="N59" i="6"/>
  <c r="M59" i="6"/>
  <c r="O58" i="6"/>
  <c r="N58" i="6"/>
  <c r="M58" i="6"/>
  <c r="O57" i="6"/>
  <c r="N57" i="6"/>
  <c r="M57" i="6"/>
  <c r="O56" i="6"/>
  <c r="N56" i="6"/>
  <c r="M56" i="6"/>
  <c r="O55" i="6"/>
  <c r="N55" i="6"/>
  <c r="M55" i="6"/>
  <c r="O54" i="6"/>
  <c r="N54" i="6"/>
  <c r="M54" i="6"/>
  <c r="O53" i="6"/>
  <c r="N53" i="6"/>
  <c r="M53" i="6"/>
  <c r="O52" i="6"/>
  <c r="N52" i="6"/>
  <c r="M52" i="6"/>
  <c r="O51" i="6"/>
  <c r="N51" i="6"/>
  <c r="M51" i="6"/>
  <c r="O50" i="6"/>
  <c r="N50" i="6"/>
  <c r="M50" i="6"/>
  <c r="O49" i="6"/>
  <c r="N49" i="6"/>
  <c r="M49" i="6"/>
  <c r="O48" i="6"/>
  <c r="N48" i="6"/>
  <c r="M48" i="6"/>
  <c r="O47" i="6"/>
  <c r="N47" i="6"/>
  <c r="M47" i="6"/>
  <c r="O46" i="6"/>
  <c r="N46" i="6"/>
  <c r="M46" i="6"/>
  <c r="O45" i="6"/>
  <c r="N45" i="6"/>
  <c r="M45" i="6"/>
  <c r="O44" i="6"/>
  <c r="N44" i="6"/>
  <c r="M44" i="6"/>
  <c r="O43" i="6"/>
  <c r="N43" i="6"/>
  <c r="M43" i="6"/>
  <c r="O42" i="6"/>
  <c r="N42" i="6"/>
  <c r="M42" i="6"/>
  <c r="O41" i="6"/>
  <c r="N41" i="6"/>
  <c r="M41" i="6"/>
  <c r="O40" i="6"/>
  <c r="N40" i="6"/>
  <c r="M40" i="6"/>
  <c r="O39" i="6"/>
  <c r="N39" i="6"/>
  <c r="M39" i="6"/>
  <c r="O38" i="6"/>
  <c r="N38" i="6"/>
  <c r="M38" i="6"/>
  <c r="O37" i="6"/>
  <c r="N37" i="6"/>
  <c r="M37" i="6"/>
  <c r="O36" i="6"/>
  <c r="N36" i="6"/>
  <c r="M36" i="6"/>
  <c r="O35" i="6"/>
  <c r="N35" i="6"/>
  <c r="M35" i="6"/>
  <c r="O34" i="6"/>
  <c r="N34" i="6"/>
  <c r="M34" i="6"/>
  <c r="O33" i="6"/>
  <c r="N33" i="6"/>
  <c r="M33" i="6"/>
  <c r="O32" i="6"/>
  <c r="N32" i="6"/>
  <c r="M32" i="6"/>
  <c r="O31" i="6"/>
  <c r="N31" i="6"/>
  <c r="M31" i="6"/>
  <c r="O30" i="6"/>
  <c r="N30" i="6"/>
  <c r="M30" i="6"/>
  <c r="O29" i="6"/>
  <c r="N29" i="6"/>
  <c r="M29" i="6"/>
  <c r="O28" i="6"/>
  <c r="N28" i="6"/>
  <c r="M28" i="6"/>
  <c r="O27" i="6"/>
  <c r="N27" i="6"/>
  <c r="M27" i="6"/>
  <c r="O26" i="6"/>
  <c r="N26" i="6"/>
  <c r="M26" i="6"/>
  <c r="O25" i="6"/>
  <c r="N25" i="6"/>
  <c r="M25" i="6"/>
  <c r="O24" i="6"/>
  <c r="N24" i="6"/>
  <c r="M24" i="6"/>
  <c r="O23" i="6"/>
  <c r="N23" i="6"/>
  <c r="M23" i="6"/>
  <c r="O22" i="6"/>
  <c r="N22" i="6"/>
  <c r="M22" i="6"/>
  <c r="O21" i="6"/>
  <c r="N21" i="6"/>
  <c r="M21" i="6"/>
  <c r="O20" i="6"/>
  <c r="N20" i="6"/>
  <c r="M20" i="6"/>
  <c r="O19" i="6"/>
  <c r="N19" i="6"/>
  <c r="M19" i="6"/>
  <c r="O18" i="6"/>
  <c r="N18" i="6"/>
  <c r="M18" i="6"/>
  <c r="O17" i="6"/>
  <c r="N17" i="6"/>
  <c r="M17" i="6"/>
  <c r="O16" i="6"/>
  <c r="N16" i="6"/>
  <c r="M16" i="6"/>
  <c r="N15" i="6"/>
  <c r="M15" i="6"/>
  <c r="O15" i="6" s="1"/>
  <c r="N14" i="6"/>
  <c r="M14" i="6"/>
  <c r="O14" i="6" s="1"/>
  <c r="N13" i="6"/>
  <c r="M13" i="6"/>
  <c r="O13" i="6" s="1"/>
  <c r="N12" i="6"/>
  <c r="M12" i="6"/>
  <c r="O12" i="6" s="1"/>
  <c r="N11" i="6"/>
  <c r="M11" i="6"/>
  <c r="O11" i="6" s="1"/>
  <c r="O130" i="5"/>
  <c r="N130" i="5"/>
  <c r="M130" i="5"/>
  <c r="O129" i="5"/>
  <c r="N129" i="5"/>
  <c r="M129" i="5"/>
  <c r="O128" i="5"/>
  <c r="N128" i="5"/>
  <c r="M128" i="5"/>
  <c r="O127" i="5"/>
  <c r="N127" i="5"/>
  <c r="M127" i="5"/>
  <c r="O126" i="5"/>
  <c r="N126" i="5"/>
  <c r="M126" i="5"/>
  <c r="O125" i="5"/>
  <c r="N125" i="5"/>
  <c r="M125" i="5"/>
  <c r="O124" i="5"/>
  <c r="N124" i="5"/>
  <c r="M124" i="5"/>
  <c r="O123" i="5"/>
  <c r="N123" i="5"/>
  <c r="M123" i="5"/>
  <c r="O122" i="5"/>
  <c r="N122" i="5"/>
  <c r="M122" i="5"/>
  <c r="O121" i="5"/>
  <c r="N121" i="5"/>
  <c r="M121" i="5"/>
  <c r="O120" i="5"/>
  <c r="N120" i="5"/>
  <c r="M120" i="5"/>
  <c r="O119" i="5"/>
  <c r="N119" i="5"/>
  <c r="M119" i="5"/>
  <c r="O118" i="5"/>
  <c r="N118" i="5"/>
  <c r="M118" i="5"/>
  <c r="O117" i="5"/>
  <c r="N117" i="5"/>
  <c r="M117" i="5"/>
  <c r="O116" i="5"/>
  <c r="N116" i="5"/>
  <c r="M116" i="5"/>
  <c r="O115" i="5"/>
  <c r="N115" i="5"/>
  <c r="M115" i="5"/>
  <c r="O114" i="5"/>
  <c r="N114" i="5"/>
  <c r="M114" i="5"/>
  <c r="O113" i="5"/>
  <c r="N113" i="5"/>
  <c r="M113" i="5"/>
  <c r="O112" i="5"/>
  <c r="N112" i="5"/>
  <c r="M112" i="5"/>
  <c r="O111" i="5"/>
  <c r="N111" i="5"/>
  <c r="M111" i="5"/>
  <c r="O110" i="5"/>
  <c r="N110" i="5"/>
  <c r="M110" i="5"/>
  <c r="O109" i="5"/>
  <c r="N109" i="5"/>
  <c r="M109" i="5"/>
  <c r="O108" i="5"/>
  <c r="N108" i="5"/>
  <c r="M108" i="5"/>
  <c r="O107" i="5"/>
  <c r="N107" i="5"/>
  <c r="M107" i="5"/>
  <c r="O106" i="5"/>
  <c r="N106" i="5"/>
  <c r="M106" i="5"/>
  <c r="O105" i="5"/>
  <c r="N105" i="5"/>
  <c r="M105" i="5"/>
  <c r="O104" i="5"/>
  <c r="N104" i="5"/>
  <c r="M104" i="5"/>
  <c r="O103" i="5"/>
  <c r="N103" i="5"/>
  <c r="M103" i="5"/>
  <c r="O102" i="5"/>
  <c r="N102" i="5"/>
  <c r="M102" i="5"/>
  <c r="O101" i="5"/>
  <c r="N101" i="5"/>
  <c r="M101" i="5"/>
  <c r="O100" i="5"/>
  <c r="N100" i="5"/>
  <c r="M100" i="5"/>
  <c r="O99" i="5"/>
  <c r="N99" i="5"/>
  <c r="M99" i="5"/>
  <c r="O98" i="5"/>
  <c r="N98" i="5"/>
  <c r="M98" i="5"/>
  <c r="O97" i="5"/>
  <c r="N97" i="5"/>
  <c r="M97" i="5"/>
  <c r="O96" i="5"/>
  <c r="N96" i="5"/>
  <c r="M96" i="5"/>
  <c r="O95" i="5"/>
  <c r="N95" i="5"/>
  <c r="M95" i="5"/>
  <c r="O94" i="5"/>
  <c r="N94" i="5"/>
  <c r="M94" i="5"/>
  <c r="O93" i="5"/>
  <c r="N93" i="5"/>
  <c r="M93" i="5"/>
  <c r="O92" i="5"/>
  <c r="N92" i="5"/>
  <c r="M92" i="5"/>
  <c r="O91" i="5"/>
  <c r="N91" i="5"/>
  <c r="M91" i="5"/>
  <c r="O90" i="5"/>
  <c r="N90" i="5"/>
  <c r="M90" i="5"/>
  <c r="O89" i="5"/>
  <c r="N89" i="5"/>
  <c r="M89" i="5"/>
  <c r="O88" i="5"/>
  <c r="N88" i="5"/>
  <c r="M88" i="5"/>
  <c r="O87" i="5"/>
  <c r="N87" i="5"/>
  <c r="M87" i="5"/>
  <c r="O86" i="5"/>
  <c r="N86" i="5"/>
  <c r="M86" i="5"/>
  <c r="O85" i="5"/>
  <c r="N85" i="5"/>
  <c r="M85" i="5"/>
  <c r="O84" i="5"/>
  <c r="N84" i="5"/>
  <c r="M84" i="5"/>
  <c r="O83" i="5"/>
  <c r="N83" i="5"/>
  <c r="M83" i="5"/>
  <c r="O82" i="5"/>
  <c r="N82" i="5"/>
  <c r="M82" i="5"/>
  <c r="O81" i="5"/>
  <c r="N81" i="5"/>
  <c r="M81" i="5"/>
  <c r="O80" i="5"/>
  <c r="N80" i="5"/>
  <c r="M80" i="5"/>
  <c r="O79" i="5"/>
  <c r="N79" i="5"/>
  <c r="M79" i="5"/>
  <c r="O78" i="5"/>
  <c r="N78" i="5"/>
  <c r="M78" i="5"/>
  <c r="O77" i="5"/>
  <c r="N77" i="5"/>
  <c r="M77" i="5"/>
  <c r="O76" i="5"/>
  <c r="N76" i="5"/>
  <c r="M76" i="5"/>
  <c r="O75" i="5"/>
  <c r="N75" i="5"/>
  <c r="M75" i="5"/>
  <c r="O74" i="5"/>
  <c r="N74" i="5"/>
  <c r="M74" i="5"/>
  <c r="O73" i="5"/>
  <c r="N73" i="5"/>
  <c r="M73" i="5"/>
  <c r="O72" i="5"/>
  <c r="N72" i="5"/>
  <c r="M72" i="5"/>
  <c r="O71" i="5"/>
  <c r="N71" i="5"/>
  <c r="M71" i="5"/>
  <c r="O70" i="5"/>
  <c r="N70" i="5"/>
  <c r="M70" i="5"/>
  <c r="O69" i="5"/>
  <c r="N69" i="5"/>
  <c r="M69" i="5"/>
  <c r="O68" i="5"/>
  <c r="N68" i="5"/>
  <c r="M68" i="5"/>
  <c r="O67" i="5"/>
  <c r="N67" i="5"/>
  <c r="M67" i="5"/>
  <c r="O66" i="5"/>
  <c r="N66" i="5"/>
  <c r="M66" i="5"/>
  <c r="O65" i="5"/>
  <c r="N65" i="5"/>
  <c r="M65" i="5"/>
  <c r="O64" i="5"/>
  <c r="N64" i="5"/>
  <c r="M64" i="5"/>
  <c r="O63" i="5"/>
  <c r="N63" i="5"/>
  <c r="M63" i="5"/>
  <c r="O62" i="5"/>
  <c r="N62" i="5"/>
  <c r="M62" i="5"/>
  <c r="O61" i="5"/>
  <c r="N61" i="5"/>
  <c r="M61" i="5"/>
  <c r="O60" i="5"/>
  <c r="N60" i="5"/>
  <c r="M60" i="5"/>
  <c r="O59" i="5"/>
  <c r="N59" i="5"/>
  <c r="M59" i="5"/>
  <c r="O58" i="5"/>
  <c r="N58" i="5"/>
  <c r="M58" i="5"/>
  <c r="O57" i="5"/>
  <c r="N57" i="5"/>
  <c r="M57" i="5"/>
  <c r="O56" i="5"/>
  <c r="N56" i="5"/>
  <c r="M56" i="5"/>
  <c r="O55" i="5"/>
  <c r="N55" i="5"/>
  <c r="M55" i="5"/>
  <c r="O54" i="5"/>
  <c r="N54" i="5"/>
  <c r="M54" i="5"/>
  <c r="O53" i="5"/>
  <c r="N53" i="5"/>
  <c r="M53" i="5"/>
  <c r="O52" i="5"/>
  <c r="N52" i="5"/>
  <c r="M52" i="5"/>
  <c r="O51" i="5"/>
  <c r="N51" i="5"/>
  <c r="M51" i="5"/>
  <c r="O50" i="5"/>
  <c r="N50" i="5"/>
  <c r="M50" i="5"/>
  <c r="O49" i="5"/>
  <c r="N49" i="5"/>
  <c r="M49" i="5"/>
  <c r="O48" i="5"/>
  <c r="N48" i="5"/>
  <c r="M48" i="5"/>
  <c r="O47" i="5"/>
  <c r="N47" i="5"/>
  <c r="M47" i="5"/>
  <c r="O46" i="5"/>
  <c r="N46" i="5"/>
  <c r="M46" i="5"/>
  <c r="O45" i="5"/>
  <c r="N45" i="5"/>
  <c r="M45" i="5"/>
  <c r="O44" i="5"/>
  <c r="N44" i="5"/>
  <c r="M44" i="5"/>
  <c r="O43" i="5"/>
  <c r="N43" i="5"/>
  <c r="M43" i="5"/>
  <c r="O42" i="5"/>
  <c r="N42" i="5"/>
  <c r="M42" i="5"/>
  <c r="O41" i="5"/>
  <c r="N41" i="5"/>
  <c r="M41" i="5"/>
  <c r="O40" i="5"/>
  <c r="N40" i="5"/>
  <c r="M40" i="5"/>
  <c r="O39" i="5"/>
  <c r="N39" i="5"/>
  <c r="M39" i="5"/>
  <c r="O38" i="5"/>
  <c r="N38" i="5"/>
  <c r="M38" i="5"/>
  <c r="O37" i="5"/>
  <c r="N37" i="5"/>
  <c r="M37" i="5"/>
  <c r="O36" i="5"/>
  <c r="N36" i="5"/>
  <c r="M36" i="5"/>
  <c r="O35" i="5"/>
  <c r="N35" i="5"/>
  <c r="M35" i="5"/>
  <c r="O34" i="5"/>
  <c r="N34" i="5"/>
  <c r="M34" i="5"/>
  <c r="O33" i="5"/>
  <c r="N33" i="5"/>
  <c r="M33" i="5"/>
  <c r="O32" i="5"/>
  <c r="N32" i="5"/>
  <c r="M32" i="5"/>
  <c r="O31" i="5"/>
  <c r="N31" i="5"/>
  <c r="M31" i="5"/>
  <c r="O30" i="5"/>
  <c r="N30" i="5"/>
  <c r="M30" i="5"/>
  <c r="O29" i="5"/>
  <c r="N29" i="5"/>
  <c r="M29" i="5"/>
  <c r="O28" i="5"/>
  <c r="N28" i="5"/>
  <c r="M28" i="5"/>
  <c r="O27" i="5"/>
  <c r="N27" i="5"/>
  <c r="M27" i="5"/>
  <c r="O26" i="5"/>
  <c r="N26" i="5"/>
  <c r="M26" i="5"/>
  <c r="O25" i="5"/>
  <c r="N25" i="5"/>
  <c r="M25" i="5"/>
  <c r="O24" i="5"/>
  <c r="N24" i="5"/>
  <c r="M24" i="5"/>
  <c r="O23" i="5"/>
  <c r="N23" i="5"/>
  <c r="M23" i="5"/>
  <c r="O22" i="5"/>
  <c r="N22" i="5"/>
  <c r="M22" i="5"/>
  <c r="O21" i="5"/>
  <c r="N21" i="5"/>
  <c r="M21" i="5"/>
  <c r="O20" i="5"/>
  <c r="N20" i="5"/>
  <c r="M20" i="5"/>
  <c r="O19" i="5"/>
  <c r="N19" i="5"/>
  <c r="M19" i="5"/>
  <c r="N18" i="5"/>
  <c r="M18" i="5"/>
  <c r="O18" i="5" s="1"/>
  <c r="N17" i="5"/>
  <c r="M17" i="5"/>
  <c r="O17" i="5" s="1"/>
  <c r="N16" i="5"/>
  <c r="M16" i="5"/>
  <c r="O16" i="5" s="1"/>
  <c r="N15" i="5"/>
  <c r="M15" i="5"/>
  <c r="O15" i="5" s="1"/>
  <c r="N14" i="5"/>
  <c r="M14" i="5"/>
  <c r="O14" i="5" s="1"/>
  <c r="N13" i="5"/>
  <c r="M13" i="5"/>
  <c r="O13" i="5" s="1"/>
  <c r="N12" i="5"/>
  <c r="M12" i="5"/>
  <c r="O12" i="5" s="1"/>
  <c r="N11" i="5"/>
  <c r="M11" i="5"/>
  <c r="O11" i="5" s="1"/>
  <c r="O110" i="4"/>
  <c r="N110" i="4"/>
  <c r="M110" i="4"/>
  <c r="O109" i="4"/>
  <c r="N109" i="4"/>
  <c r="M109" i="4"/>
  <c r="O108" i="4"/>
  <c r="N108" i="4"/>
  <c r="M108" i="4"/>
  <c r="O107" i="4"/>
  <c r="N107" i="4"/>
  <c r="M107" i="4"/>
  <c r="O106" i="4"/>
  <c r="N106" i="4"/>
  <c r="M106" i="4"/>
  <c r="O105" i="4"/>
  <c r="N105" i="4"/>
  <c r="M105" i="4"/>
  <c r="O104" i="4"/>
  <c r="N104" i="4"/>
  <c r="M104" i="4"/>
  <c r="O103" i="4"/>
  <c r="N103" i="4"/>
  <c r="M103" i="4"/>
  <c r="O102" i="4"/>
  <c r="N102" i="4"/>
  <c r="M102" i="4"/>
  <c r="O101" i="4"/>
  <c r="N101" i="4"/>
  <c r="M101" i="4"/>
  <c r="O100" i="4"/>
  <c r="N100" i="4"/>
  <c r="M100" i="4"/>
  <c r="O99" i="4"/>
  <c r="N99" i="4"/>
  <c r="M99" i="4"/>
  <c r="O98" i="4"/>
  <c r="N98" i="4"/>
  <c r="M98" i="4"/>
  <c r="O97" i="4"/>
  <c r="N97" i="4"/>
  <c r="M97" i="4"/>
  <c r="O96" i="4"/>
  <c r="N96" i="4"/>
  <c r="M96" i="4"/>
  <c r="O95" i="4"/>
  <c r="N95" i="4"/>
  <c r="M95" i="4"/>
  <c r="O94" i="4"/>
  <c r="N94" i="4"/>
  <c r="M94" i="4"/>
  <c r="O93" i="4"/>
  <c r="N93" i="4"/>
  <c r="M93" i="4"/>
  <c r="O92" i="4"/>
  <c r="N92" i="4"/>
  <c r="M92" i="4"/>
  <c r="O91" i="4"/>
  <c r="N91" i="4"/>
  <c r="M91" i="4"/>
  <c r="O90" i="4"/>
  <c r="N90" i="4"/>
  <c r="M90" i="4"/>
  <c r="O89" i="4"/>
  <c r="N89" i="4"/>
  <c r="M89" i="4"/>
  <c r="O88" i="4"/>
  <c r="N88" i="4"/>
  <c r="M88" i="4"/>
  <c r="O87" i="4"/>
  <c r="N87" i="4"/>
  <c r="M87" i="4"/>
  <c r="O86" i="4"/>
  <c r="N86" i="4"/>
  <c r="M86" i="4"/>
  <c r="O85" i="4"/>
  <c r="N85" i="4"/>
  <c r="M85" i="4"/>
  <c r="O84" i="4"/>
  <c r="N84" i="4"/>
  <c r="M84" i="4"/>
  <c r="O83" i="4"/>
  <c r="N83" i="4"/>
  <c r="M83" i="4"/>
  <c r="O82" i="4"/>
  <c r="N82" i="4"/>
  <c r="M82" i="4"/>
  <c r="O81" i="4"/>
  <c r="N81" i="4"/>
  <c r="M81" i="4"/>
  <c r="O80" i="4"/>
  <c r="N80" i="4"/>
  <c r="M80" i="4"/>
  <c r="O79" i="4"/>
  <c r="N79" i="4"/>
  <c r="M79" i="4"/>
  <c r="O78" i="4"/>
  <c r="N78" i="4"/>
  <c r="M78" i="4"/>
  <c r="O77" i="4"/>
  <c r="N77" i="4"/>
  <c r="M77" i="4"/>
  <c r="O76" i="4"/>
  <c r="N76" i="4"/>
  <c r="M76" i="4"/>
  <c r="O75" i="4"/>
  <c r="N75" i="4"/>
  <c r="M75" i="4"/>
  <c r="O74" i="4"/>
  <c r="N74" i="4"/>
  <c r="M74" i="4"/>
  <c r="O73" i="4"/>
  <c r="N73" i="4"/>
  <c r="M73" i="4"/>
  <c r="O72" i="4"/>
  <c r="N72" i="4"/>
  <c r="M72" i="4"/>
  <c r="O71" i="4"/>
  <c r="N71" i="4"/>
  <c r="M71" i="4"/>
  <c r="O70" i="4"/>
  <c r="N70" i="4"/>
  <c r="M70" i="4"/>
  <c r="O69" i="4"/>
  <c r="N69" i="4"/>
  <c r="M69" i="4"/>
  <c r="O68" i="4"/>
  <c r="N68" i="4"/>
  <c r="M68" i="4"/>
  <c r="O67" i="4"/>
  <c r="N67" i="4"/>
  <c r="M67" i="4"/>
  <c r="O66" i="4"/>
  <c r="N66" i="4"/>
  <c r="M66" i="4"/>
  <c r="O65" i="4"/>
  <c r="N65" i="4"/>
  <c r="M65" i="4"/>
  <c r="O64" i="4"/>
  <c r="N64" i="4"/>
  <c r="M64" i="4"/>
  <c r="O63" i="4"/>
  <c r="N63" i="4"/>
  <c r="M63" i="4"/>
  <c r="O62" i="4"/>
  <c r="N62" i="4"/>
  <c r="M62" i="4"/>
  <c r="O61" i="4"/>
  <c r="N61" i="4"/>
  <c r="M61" i="4"/>
  <c r="O60" i="4"/>
  <c r="N60" i="4"/>
  <c r="M60" i="4"/>
  <c r="O59" i="4"/>
  <c r="N59" i="4"/>
  <c r="M59" i="4"/>
  <c r="O58" i="4"/>
  <c r="N58" i="4"/>
  <c r="M58" i="4"/>
  <c r="O57" i="4"/>
  <c r="N57" i="4"/>
  <c r="M57" i="4"/>
  <c r="O56" i="4"/>
  <c r="N56" i="4"/>
  <c r="M56" i="4"/>
  <c r="O55" i="4"/>
  <c r="N55" i="4"/>
  <c r="M55" i="4"/>
  <c r="O54" i="4"/>
  <c r="N54" i="4"/>
  <c r="M54" i="4"/>
  <c r="O53" i="4"/>
  <c r="N53" i="4"/>
  <c r="M53" i="4"/>
  <c r="O52" i="4"/>
  <c r="N52" i="4"/>
  <c r="M52" i="4"/>
  <c r="O51" i="4"/>
  <c r="N51" i="4"/>
  <c r="M51" i="4"/>
  <c r="O50" i="4"/>
  <c r="N50" i="4"/>
  <c r="M50" i="4"/>
  <c r="O49" i="4"/>
  <c r="N49" i="4"/>
  <c r="M49" i="4"/>
  <c r="O48" i="4"/>
  <c r="N48" i="4"/>
  <c r="M48" i="4"/>
  <c r="O47" i="4"/>
  <c r="N47" i="4"/>
  <c r="M47" i="4"/>
  <c r="O46" i="4"/>
  <c r="N46" i="4"/>
  <c r="M46" i="4"/>
  <c r="O45" i="4"/>
  <c r="N45" i="4"/>
  <c r="M45" i="4"/>
  <c r="O44" i="4"/>
  <c r="N44" i="4"/>
  <c r="M44" i="4"/>
  <c r="O43" i="4"/>
  <c r="N43" i="4"/>
  <c r="M43" i="4"/>
  <c r="O42" i="4"/>
  <c r="N42" i="4"/>
  <c r="M42" i="4"/>
  <c r="O41" i="4"/>
  <c r="N41" i="4"/>
  <c r="M41" i="4"/>
  <c r="O40" i="4"/>
  <c r="N40" i="4"/>
  <c r="M40" i="4"/>
  <c r="O39" i="4"/>
  <c r="N39" i="4"/>
  <c r="M39" i="4"/>
  <c r="O38" i="4"/>
  <c r="N38" i="4"/>
  <c r="M38" i="4"/>
  <c r="O37" i="4"/>
  <c r="N37" i="4"/>
  <c r="M37" i="4"/>
  <c r="O36" i="4"/>
  <c r="N36" i="4"/>
  <c r="M36" i="4"/>
  <c r="O35" i="4"/>
  <c r="N35" i="4"/>
  <c r="M35" i="4"/>
  <c r="O34" i="4"/>
  <c r="N34" i="4"/>
  <c r="M34" i="4"/>
  <c r="O33" i="4"/>
  <c r="N33" i="4"/>
  <c r="M33" i="4"/>
  <c r="O32" i="4"/>
  <c r="N32" i="4"/>
  <c r="M32" i="4"/>
  <c r="O31" i="4"/>
  <c r="N31" i="4"/>
  <c r="M31" i="4"/>
  <c r="O30" i="4"/>
  <c r="N30" i="4"/>
  <c r="M30" i="4"/>
  <c r="O29" i="4"/>
  <c r="N29" i="4"/>
  <c r="M29" i="4"/>
  <c r="O28" i="4"/>
  <c r="N28" i="4"/>
  <c r="M28" i="4"/>
  <c r="O27" i="4"/>
  <c r="N27" i="4"/>
  <c r="M27" i="4"/>
  <c r="O26" i="4"/>
  <c r="N26" i="4"/>
  <c r="M26" i="4"/>
  <c r="O25" i="4"/>
  <c r="N25" i="4"/>
  <c r="M25" i="4"/>
  <c r="O24" i="4"/>
  <c r="N24" i="4"/>
  <c r="M24" i="4"/>
  <c r="N23" i="4"/>
  <c r="M23" i="4"/>
  <c r="O23" i="4" s="1"/>
  <c r="N22" i="4"/>
  <c r="M22" i="4"/>
  <c r="O22" i="4" s="1"/>
  <c r="O21" i="4"/>
  <c r="N21" i="4"/>
  <c r="M21" i="4"/>
  <c r="N20" i="4"/>
  <c r="M20" i="4"/>
  <c r="O20" i="4" s="1"/>
  <c r="N19" i="4"/>
  <c r="M19" i="4"/>
  <c r="O19" i="4" s="1"/>
  <c r="N18" i="4"/>
  <c r="M18" i="4"/>
  <c r="O18" i="4" s="1"/>
  <c r="N17" i="4"/>
  <c r="M17" i="4"/>
  <c r="O17" i="4" s="1"/>
  <c r="N16" i="4"/>
  <c r="M16" i="4"/>
  <c r="O16" i="4" s="1"/>
  <c r="N15" i="4"/>
  <c r="M15" i="4"/>
  <c r="O15" i="4" s="1"/>
  <c r="N14" i="4"/>
  <c r="M14" i="4"/>
  <c r="N13" i="4"/>
  <c r="M13" i="4"/>
  <c r="O13" i="4" s="1"/>
  <c r="N12" i="4"/>
  <c r="M12" i="4"/>
  <c r="O12" i="4" s="1"/>
  <c r="N11" i="4"/>
  <c r="M11" i="4"/>
  <c r="M31" i="3"/>
  <c r="L31" i="3"/>
  <c r="K31" i="3"/>
  <c r="N31" i="3" s="1"/>
  <c r="M30" i="3"/>
  <c r="L30" i="3"/>
  <c r="K30" i="3"/>
  <c r="M29" i="3"/>
  <c r="L29" i="3"/>
  <c r="K29" i="3"/>
  <c r="K11" i="3"/>
  <c r="B53" i="2"/>
  <c r="C53" i="2" s="1"/>
  <c r="AB53" i="2" s="1"/>
  <c r="B52" i="2"/>
  <c r="C52" i="2" s="1"/>
  <c r="AB52" i="2" s="1"/>
  <c r="C51" i="2"/>
  <c r="AB51" i="2" s="1"/>
  <c r="B51" i="2"/>
  <c r="B50" i="2"/>
  <c r="C50" i="2" s="1"/>
  <c r="AB50" i="2" s="1"/>
  <c r="B49" i="2"/>
  <c r="C49" i="2" s="1"/>
  <c r="AB49" i="2" s="1"/>
  <c r="B48" i="2"/>
  <c r="C48" i="2" s="1"/>
  <c r="AB48" i="2" s="1"/>
  <c r="B33" i="2"/>
  <c r="L32" i="2"/>
  <c r="B32" i="2"/>
  <c r="L31" i="2"/>
  <c r="B31" i="2"/>
  <c r="L30" i="2"/>
  <c r="B30" i="2"/>
  <c r="L29" i="2"/>
  <c r="B29" i="2"/>
  <c r="S20" i="2"/>
  <c r="R20" i="2"/>
  <c r="Q20" i="2"/>
  <c r="S19" i="2"/>
  <c r="R19" i="2"/>
  <c r="Q19" i="2"/>
  <c r="S18" i="2"/>
  <c r="R18" i="2"/>
  <c r="Q18" i="2"/>
  <c r="S11" i="2"/>
  <c r="M11" i="2"/>
  <c r="I11" i="2"/>
  <c r="Q12" i="1"/>
  <c r="L12" i="1"/>
  <c r="I22" i="2" l="1"/>
  <c r="N29" i="3"/>
  <c r="C12" i="10"/>
  <c r="D12" i="10" s="1"/>
  <c r="N30" i="3"/>
  <c r="F11" i="3"/>
  <c r="A11" i="3"/>
  <c r="K20" i="2"/>
  <c r="C11" i="10"/>
  <c r="D11" i="10" s="1"/>
  <c r="C13" i="10"/>
  <c r="D13" i="10" s="1"/>
  <c r="C15" i="10"/>
  <c r="D15" i="10" s="1"/>
  <c r="C14" i="10"/>
  <c r="D14" i="10" s="1"/>
  <c r="K22" i="3"/>
  <c r="N21" i="3"/>
  <c r="K18" i="3"/>
  <c r="P24" i="3"/>
  <c r="J22" i="3"/>
  <c r="M21" i="3"/>
  <c r="P20" i="3"/>
  <c r="J18" i="3"/>
  <c r="O24" i="3"/>
  <c r="L21" i="3"/>
  <c r="O20" i="3"/>
  <c r="M24" i="3"/>
  <c r="P23" i="3"/>
  <c r="J21" i="3"/>
  <c r="M20" i="3"/>
  <c r="P19" i="3"/>
  <c r="L22" i="3"/>
  <c r="O21" i="3"/>
  <c r="L18" i="3"/>
  <c r="N20" i="3"/>
  <c r="L24" i="3"/>
  <c r="O23" i="3"/>
  <c r="L20" i="3"/>
  <c r="O19" i="3"/>
  <c r="L23" i="3"/>
  <c r="O22" i="3"/>
  <c r="L19" i="3"/>
  <c r="O18" i="3"/>
  <c r="K24" i="3"/>
  <c r="N23" i="3"/>
  <c r="K20" i="3"/>
  <c r="N19" i="3"/>
  <c r="J24" i="3"/>
  <c r="M23" i="3"/>
  <c r="P22" i="3"/>
  <c r="J20" i="3"/>
  <c r="M19" i="3"/>
  <c r="P18" i="3"/>
  <c r="N24" i="3"/>
  <c r="K21" i="3"/>
  <c r="K23" i="3"/>
  <c r="N22" i="3"/>
  <c r="K19" i="3"/>
  <c r="N18" i="3"/>
  <c r="J23" i="3"/>
  <c r="M22" i="3"/>
  <c r="P21" i="3"/>
  <c r="J19" i="3"/>
  <c r="M18" i="3"/>
  <c r="Q11" i="2"/>
  <c r="L18" i="2"/>
  <c r="L21" i="2"/>
  <c r="K22" i="2"/>
  <c r="J23" i="2"/>
  <c r="I24" i="2"/>
  <c r="P11" i="3"/>
  <c r="O11" i="4"/>
  <c r="M18" i="2"/>
  <c r="I19" i="2"/>
  <c r="M21" i="2"/>
  <c r="L22" i="2"/>
  <c r="K23" i="2"/>
  <c r="J24" i="2"/>
  <c r="K19" i="2"/>
  <c r="N22" i="2"/>
  <c r="M23" i="2"/>
  <c r="L24" i="2"/>
  <c r="A12" i="1"/>
  <c r="L19" i="2"/>
  <c r="N23" i="2"/>
  <c r="M24" i="2"/>
  <c r="N18" i="2"/>
  <c r="J19" i="2"/>
  <c r="N21" i="2"/>
  <c r="M22" i="2"/>
  <c r="L23" i="2"/>
  <c r="K24" i="2"/>
  <c r="F12" i="1"/>
  <c r="M19" i="2"/>
  <c r="I20" i="2"/>
  <c r="N24" i="2"/>
  <c r="K18" i="2"/>
  <c r="K21" i="2"/>
  <c r="J22" i="2"/>
  <c r="I23" i="2"/>
  <c r="N19" i="2"/>
  <c r="J20" i="2"/>
  <c r="A11" i="2"/>
  <c r="L20" i="2"/>
  <c r="E11" i="2"/>
  <c r="I18" i="2"/>
  <c r="M20" i="2"/>
  <c r="I21" i="2"/>
  <c r="O14" i="4"/>
  <c r="J18" i="2"/>
  <c r="N20" i="2"/>
  <c r="J21" i="2"/>
  <c r="B19" i="2" l="1"/>
  <c r="F18" i="2"/>
  <c r="E26" i="3"/>
  <c r="A25" i="3"/>
  <c r="D24" i="3"/>
  <c r="G23" i="3"/>
  <c r="A21" i="3"/>
  <c r="D20" i="3"/>
  <c r="G19" i="3"/>
  <c r="F24" i="2"/>
  <c r="G23" i="2"/>
  <c r="A20" i="2"/>
  <c r="E19" i="2"/>
  <c r="H27" i="3"/>
  <c r="D26" i="3"/>
  <c r="C24" i="3"/>
  <c r="F23" i="3"/>
  <c r="C20" i="3"/>
  <c r="F19" i="3"/>
  <c r="E24" i="2"/>
  <c r="F23" i="2"/>
  <c r="G22" i="2"/>
  <c r="D19" i="2"/>
  <c r="G27" i="3"/>
  <c r="C26" i="3"/>
  <c r="B24" i="3"/>
  <c r="E23" i="3"/>
  <c r="H22" i="3"/>
  <c r="B20" i="3"/>
  <c r="E19" i="3"/>
  <c r="H18" i="3"/>
  <c r="D24" i="2"/>
  <c r="E23" i="2"/>
  <c r="F22" i="2"/>
  <c r="G21" i="2"/>
  <c r="C19" i="2"/>
  <c r="G18" i="2"/>
  <c r="E27" i="3"/>
  <c r="A26" i="3"/>
  <c r="C23" i="3"/>
  <c r="F22" i="3"/>
  <c r="C19" i="3"/>
  <c r="F18" i="3"/>
  <c r="B24" i="2"/>
  <c r="C23" i="2"/>
  <c r="D22" i="2"/>
  <c r="E21" i="2"/>
  <c r="A19" i="2"/>
  <c r="E18" i="2"/>
  <c r="F26" i="3"/>
  <c r="B25" i="3"/>
  <c r="E24" i="3"/>
  <c r="H23" i="3"/>
  <c r="B21" i="3"/>
  <c r="E20" i="3"/>
  <c r="H19" i="3"/>
  <c r="G24" i="2"/>
  <c r="B20" i="2"/>
  <c r="F19" i="2"/>
  <c r="A24" i="3"/>
  <c r="G22" i="3"/>
  <c r="D19" i="3"/>
  <c r="C24" i="2"/>
  <c r="E22" i="2"/>
  <c r="D27" i="3"/>
  <c r="H25" i="3"/>
  <c r="B23" i="3"/>
  <c r="E22" i="3"/>
  <c r="H21" i="3"/>
  <c r="B19" i="3"/>
  <c r="E18" i="3"/>
  <c r="A24" i="2"/>
  <c r="B23" i="2"/>
  <c r="C22" i="2"/>
  <c r="D21" i="2"/>
  <c r="D18" i="2"/>
  <c r="A27" i="3"/>
  <c r="E25" i="3"/>
  <c r="H24" i="3"/>
  <c r="B22" i="3"/>
  <c r="E21" i="3"/>
  <c r="H20" i="3"/>
  <c r="B18" i="3"/>
  <c r="A21" i="2"/>
  <c r="E20" i="2"/>
  <c r="A18" i="2"/>
  <c r="C27" i="3"/>
  <c r="G25" i="3"/>
  <c r="A23" i="3"/>
  <c r="D22" i="3"/>
  <c r="G21" i="3"/>
  <c r="A19" i="3"/>
  <c r="D18" i="3"/>
  <c r="A23" i="2"/>
  <c r="B22" i="2"/>
  <c r="C21" i="2"/>
  <c r="G20" i="2"/>
  <c r="C18" i="2"/>
  <c r="B27" i="3"/>
  <c r="F25" i="3"/>
  <c r="C22" i="3"/>
  <c r="F21" i="3"/>
  <c r="C18" i="3"/>
  <c r="A22" i="2"/>
  <c r="B21" i="2"/>
  <c r="F20" i="2"/>
  <c r="B18" i="2"/>
  <c r="F27" i="3"/>
  <c r="B26" i="3"/>
  <c r="D23" i="3"/>
  <c r="A20" i="3"/>
  <c r="G18" i="3"/>
  <c r="D23" i="2"/>
  <c r="F21" i="2"/>
  <c r="H26" i="3"/>
  <c r="D25" i="3"/>
  <c r="G24" i="3"/>
  <c r="A22" i="3"/>
  <c r="D21" i="3"/>
  <c r="G20" i="3"/>
  <c r="A18" i="3"/>
  <c r="D20" i="2"/>
  <c r="G26" i="3"/>
  <c r="C25" i="3"/>
  <c r="F24" i="3"/>
  <c r="C21" i="3"/>
  <c r="F20" i="3"/>
  <c r="C20" i="2"/>
  <c r="G19" i="2"/>
</calcChain>
</file>

<file path=xl/sharedStrings.xml><?xml version="1.0" encoding="utf-8"?>
<sst xmlns="http://schemas.openxmlformats.org/spreadsheetml/2006/main" count="2180" uniqueCount="369">
  <si>
    <t>Home</t>
  </si>
  <si>
    <t>Dashboard</t>
  </si>
  <si>
    <t>Daily plan</t>
  </si>
  <si>
    <t>Tasks</t>
  </si>
  <si>
    <t>Checklists</t>
  </si>
  <si>
    <t>Handover</t>
  </si>
  <si>
    <t>Issues</t>
  </si>
  <si>
    <t>KPI log</t>
  </si>
  <si>
    <t>Setup</t>
  </si>
  <si>
    <t>Audit</t>
  </si>
  <si>
    <t>DAILY OPERATIONS</t>
  </si>
  <si>
    <t>Daily Operations Control Center</t>
  </si>
  <si>
    <t>Run the day from one practical system for tasks, checks, handovers, issues, actions, and KPIs.</t>
  </si>
  <si>
    <t>TODAY'S OPERATING PULSE</t>
  </si>
  <si>
    <t>Open tasks</t>
  </si>
  <si>
    <t>Actions overdue</t>
  </si>
  <si>
    <t>Checklist complete</t>
  </si>
  <si>
    <t>High-risk issues</t>
  </si>
  <si>
    <t>OPERATING RHYTHM</t>
  </si>
  <si>
    <t>Start the day
Confirm staffing, priorities, opening checks, and outstanding handovers.</t>
  </si>
  <si>
    <t>Run the shift
Update tasks, complete checks, record exceptions, and assign actions.</t>
  </si>
  <si>
    <t>Control problems
Contain impact, record cause, set corrective action, and monitor closure.</t>
  </si>
  <si>
    <t>Review performance
Compare KPIs with targets and carry unresolved work into the next shift.</t>
  </si>
  <si>
    <t>QUICK START</t>
  </si>
  <si>
    <t>1. Set the business name, review date, alert windows, approved lists, and KPI definitions in SETUP.</t>
  </si>
  <si>
    <t>2. Maintain TASKS and CHECKLISTS as the primary daily work records.</t>
  </si>
  <si>
    <t>3. Record every material handover and issue with an owner, due date, and next action.</t>
  </si>
  <si>
    <t>4. Use DAILY PLAN during the day, then review DASHBOARD and AUDIT before close.</t>
  </si>
  <si>
    <t>The supplied records are fictional sample data. Replace them with your own operations. The workbook supports coordination and review; it does not replace emergency procedures, safety systems, legal records, or specialist advice.</t>
  </si>
  <si>
    <t>MANAGEMENT VIEW</t>
  </si>
  <si>
    <t>Operations Dashboard</t>
  </si>
  <si>
    <t>Review workload, exceptions, unresolved actions, checklist completion, and target performance.</t>
  </si>
  <si>
    <t>Overdue actions</t>
  </si>
  <si>
    <t>Handover actions</t>
  </si>
  <si>
    <t>KPI targets met</t>
  </si>
  <si>
    <t>PRIORITY TASKS</t>
  </si>
  <si>
    <t>OPEN ISSUES</t>
  </si>
  <si>
    <t>CHECKLIST BY SHIFT</t>
  </si>
  <si>
    <t>Task</t>
  </si>
  <si>
    <t>Department</t>
  </si>
  <si>
    <t>Owner</t>
  </si>
  <si>
    <t>Priority</t>
  </si>
  <si>
    <t>Due</t>
  </si>
  <si>
    <t>Status</t>
  </si>
  <si>
    <t>Reason</t>
  </si>
  <si>
    <t>Issue</t>
  </si>
  <si>
    <t>Severity</t>
  </si>
  <si>
    <t>Action status</t>
  </si>
  <si>
    <t>Shift</t>
  </si>
  <si>
    <t>Required</t>
  </si>
  <si>
    <t>Complete</t>
  </si>
  <si>
    <t>Exceptions</t>
  </si>
  <si>
    <t>Opening</t>
  </si>
  <si>
    <t>Midday</t>
  </si>
  <si>
    <t>Closing</t>
  </si>
  <si>
    <t>TASK STATUS</t>
  </si>
  <si>
    <t>ISSUE SEVERITY</t>
  </si>
  <si>
    <t>Open issues</t>
  </si>
  <si>
    <t>Not started</t>
  </si>
  <si>
    <t>Critical</t>
  </si>
  <si>
    <t>In progress</t>
  </si>
  <si>
    <t>High</t>
  </si>
  <si>
    <t>Waiting</t>
  </si>
  <si>
    <t>Medium</t>
  </si>
  <si>
    <t>Completed</t>
  </si>
  <si>
    <t>Low</t>
  </si>
  <si>
    <t>Cancelled</t>
  </si>
  <si>
    <t>SIX-WEEK KPI TARGET ATTAINMENT</t>
  </si>
  <si>
    <t>Week</t>
  </si>
  <si>
    <t>Targets met</t>
  </si>
  <si>
    <t>Attainment</t>
  </si>
  <si>
    <t>Sep 22</t>
  </si>
  <si>
    <t>Sep 29</t>
  </si>
  <si>
    <t>Oct 6</t>
  </si>
  <si>
    <t>Oct 13</t>
  </si>
  <si>
    <t>Oct 20</t>
  </si>
  <si>
    <t>Oct 27</t>
  </si>
  <si>
    <t>TODAY'S PRIORITIES</t>
  </si>
  <si>
    <t>Daily Action Plan</t>
  </si>
  <si>
    <t>Focus the team on the actions, checks, and handovers that need attention today.</t>
  </si>
  <si>
    <t>Today's checklist</t>
  </si>
  <si>
    <t>Open handover actions</t>
  </si>
  <si>
    <t>TASK QUEUE</t>
  </si>
  <si>
    <t>HANDOVER ACTIONS</t>
  </si>
  <si>
    <t>Progress</t>
  </si>
  <si>
    <t>Next action</t>
  </si>
  <si>
    <t>Topic</t>
  </si>
  <si>
    <t>From</t>
  </si>
  <si>
    <t>To</t>
  </si>
  <si>
    <t>TODAY'S CHECKLIST STATUS</t>
  </si>
  <si>
    <t>Remaining</t>
  </si>
  <si>
    <t>Operations</t>
  </si>
  <si>
    <t>Maya Hassan</t>
  </si>
  <si>
    <t>Daily</t>
  </si>
  <si>
    <t>Sales</t>
  </si>
  <si>
    <t>Daniel Ruiz</t>
  </si>
  <si>
    <t>Weekly</t>
  </si>
  <si>
    <t>Customer Service</t>
  </si>
  <si>
    <t>Sofia Kim</t>
  </si>
  <si>
    <t>Monthly</t>
  </si>
  <si>
    <t>WORK CONTROL</t>
  </si>
  <si>
    <t>Finance</t>
  </si>
  <si>
    <t>Lucas Martin</t>
  </si>
  <si>
    <t>One-time</t>
  </si>
  <si>
    <t>Facilities</t>
  </si>
  <si>
    <t>Noor Al Mansoori</t>
  </si>
  <si>
    <t>Task Register</t>
  </si>
  <si>
    <t>Omar Saleh</t>
  </si>
  <si>
    <t>Control recurring and one-time work with ownership, deadlines, progress, and follow-up.</t>
  </si>
  <si>
    <t>Task ID</t>
  </si>
  <si>
    <t>Frequency</t>
  </si>
  <si>
    <t>Created date</t>
  </si>
  <si>
    <t>Due date</t>
  </si>
  <si>
    <t>Completion date</t>
  </si>
  <si>
    <t>Data check</t>
  </si>
  <si>
    <t>Queue rank</t>
  </si>
  <si>
    <t>T-001</t>
  </si>
  <si>
    <t>Complete opening safety walk</t>
  </si>
  <si>
    <t>Record any exception in Issues</t>
  </si>
  <si>
    <t>T-002</t>
  </si>
  <si>
    <t>Review overnight customer messages</t>
  </si>
  <si>
    <t>Escalate urgent cases</t>
  </si>
  <si>
    <t>T-003</t>
  </si>
  <si>
    <t>Confirm staff and shift coverage</t>
  </si>
  <si>
    <t>Confirm closing replacement</t>
  </si>
  <si>
    <t>T-004</t>
  </si>
  <si>
    <t>Dispatch priority customer orders</t>
  </si>
  <si>
    <t>Release remaining two orders</t>
  </si>
  <si>
    <t>T-005</t>
  </si>
  <si>
    <t>Resolve late supplier delivery</t>
  </si>
  <si>
    <t>Obtain confirmed arrival time</t>
  </si>
  <si>
    <t>T-006</t>
  </si>
  <si>
    <t>Complete end-of-day cash review</t>
  </si>
  <si>
    <t>Compare receipts with settlement</t>
  </si>
  <si>
    <t>T-007</t>
  </si>
  <si>
    <t>Review weekly service backlog</t>
  </si>
  <si>
    <t>Assign cases older than 48 hours</t>
  </si>
  <si>
    <t>T-008</t>
  </si>
  <si>
    <t>Update stock exception log</t>
  </si>
  <si>
    <t>Confirm tomorrow's count list</t>
  </si>
  <si>
    <t>T-009</t>
  </si>
  <si>
    <t>Test emergency lighting</t>
  </si>
  <si>
    <t>Complete test by closing</t>
  </si>
  <si>
    <t>T-010</t>
  </si>
  <si>
    <t>Prepare weekly sales commitment review</t>
  </si>
  <si>
    <t>Validate owner updates</t>
  </si>
  <si>
    <t>T-011</t>
  </si>
  <si>
    <t>Close air-conditioning maintenance action</t>
  </si>
  <si>
    <t>Attach service confirmation</t>
  </si>
  <si>
    <t>T-012</t>
  </si>
  <si>
    <t>Review monthly supplier invoices</t>
  </si>
  <si>
    <t>Resolve unmatched invoice</t>
  </si>
  <si>
    <t>T-013</t>
  </si>
  <si>
    <t>Publish revised escalation rota</t>
  </si>
  <si>
    <t>Obtain manager approval</t>
  </si>
  <si>
    <t>T-014</t>
  </si>
  <si>
    <t>Archive completed daily packs</t>
  </si>
  <si>
    <t>Confirm retention folder</t>
  </si>
  <si>
    <t>Yes</t>
  </si>
  <si>
    <t>No</t>
  </si>
  <si>
    <t>Not applicable</t>
  </si>
  <si>
    <t>PROCESS CONTROL</t>
  </si>
  <si>
    <t>Exception</t>
  </si>
  <si>
    <t>Operational Checklists</t>
  </si>
  <si>
    <t>Record opening, closing, safety, service, and process checks with visible exceptions.</t>
  </si>
  <si>
    <t>Check ID</t>
  </si>
  <si>
    <t>Date</t>
  </si>
  <si>
    <t>Area</t>
  </si>
  <si>
    <t>Checklist item</t>
  </si>
  <si>
    <t>Required?</t>
  </si>
  <si>
    <t>Completed time</t>
  </si>
  <si>
    <t>Evidence / notes</t>
  </si>
  <si>
    <t>Exception owner</t>
  </si>
  <si>
    <t>Exception due</t>
  </si>
  <si>
    <t>Control status</t>
  </si>
  <si>
    <t>C-001</t>
  </si>
  <si>
    <t>Premises</t>
  </si>
  <si>
    <t>Entrances clear and secure</t>
  </si>
  <si>
    <t>No exceptions</t>
  </si>
  <si>
    <t>C-002</t>
  </si>
  <si>
    <t>Safety</t>
  </si>
  <si>
    <t>Emergency exits accessible</t>
  </si>
  <si>
    <t>Checked all exits</t>
  </si>
  <si>
    <t>C-003</t>
  </si>
  <si>
    <t>Systems</t>
  </si>
  <si>
    <t>Core systems available</t>
  </si>
  <si>
    <t>All services online</t>
  </si>
  <si>
    <t>C-004</t>
  </si>
  <si>
    <t>Inventory</t>
  </si>
  <si>
    <t>Priority orders ready</t>
  </si>
  <si>
    <t>Two orders waiting for replacement stock</t>
  </si>
  <si>
    <t>C-005</t>
  </si>
  <si>
    <t>Service</t>
  </si>
  <si>
    <t>Customer queue within threshold</t>
  </si>
  <si>
    <t>Oldest case 3.5 hours</t>
  </si>
  <si>
    <t>C-006</t>
  </si>
  <si>
    <t>Temperature and utilities normal</t>
  </si>
  <si>
    <t>Normal</t>
  </si>
  <si>
    <t>C-007</t>
  </si>
  <si>
    <t>Cash and settlement reconciled</t>
  </si>
  <si>
    <t>C-008</t>
  </si>
  <si>
    <t>Closing security sweep complete</t>
  </si>
  <si>
    <t>C-009</t>
  </si>
  <si>
    <t>Matched</t>
  </si>
  <si>
    <t>C-010</t>
  </si>
  <si>
    <t>SHIFT CONTINUITY</t>
  </si>
  <si>
    <t>Shift Handover Log</t>
  </si>
  <si>
    <t>Preserve operational context between shifts and keep every required action accountable.</t>
  </si>
  <si>
    <t>Handover ID</t>
  </si>
  <si>
    <t>Details</t>
  </si>
  <si>
    <t>Required action</t>
  </si>
  <si>
    <t>Action owner</t>
  </si>
  <si>
    <t>H-001</t>
  </si>
  <si>
    <t>Supplier delay</t>
  </si>
  <si>
    <t>Replacement stock has not arrived</t>
  </si>
  <si>
    <t>Confirm arrival and update orders</t>
  </si>
  <si>
    <t>H-002</t>
  </si>
  <si>
    <t>Priority customer</t>
  </si>
  <si>
    <t>Customer requested delivery confirmation</t>
  </si>
  <si>
    <t>Call customer after dispatch</t>
  </si>
  <si>
    <t>H-003</t>
  </si>
  <si>
    <t>Cooling unit</t>
  </si>
  <si>
    <t>Technician completed temporary repair</t>
  </si>
  <si>
    <t>Obtain permanent repair date</t>
  </si>
  <si>
    <t>H-004</t>
  </si>
  <si>
    <t>Settlement review</t>
  </si>
  <si>
    <t>All totals matched</t>
  </si>
  <si>
    <t>H-005</t>
  </si>
  <si>
    <t>Stock count</t>
  </si>
  <si>
    <t>Three items require recount</t>
  </si>
  <si>
    <t>Complete recount before closing</t>
  </si>
  <si>
    <t>Open</t>
  </si>
  <si>
    <t>Investigating</t>
  </si>
  <si>
    <t>Action in progress</t>
  </si>
  <si>
    <t>CORRECTIVE ACTION</t>
  </si>
  <si>
    <t>Monitoring</t>
  </si>
  <si>
    <t>Closed</t>
  </si>
  <si>
    <t>Issues and Corrective Actions</t>
  </si>
  <si>
    <t>Record incidents, contain impact, assign corrective action, and monitor closure.</t>
  </si>
  <si>
    <t>Issue ID</t>
  </si>
  <si>
    <t>Date raised</t>
  </si>
  <si>
    <t>Operational impact</t>
  </si>
  <si>
    <t>Immediate containment</t>
  </si>
  <si>
    <t>Root cause</t>
  </si>
  <si>
    <t>Corrective action</t>
  </si>
  <si>
    <t>Closed date</t>
  </si>
  <si>
    <t>Next review</t>
  </si>
  <si>
    <t>Aging days</t>
  </si>
  <si>
    <t>I-001</t>
  </si>
  <si>
    <t>Replacement stock delivery delayed</t>
  </si>
  <si>
    <t>Two priority orders blocked</t>
  </si>
  <si>
    <t>Reserved alternative stock</t>
  </si>
  <si>
    <t>Carrier capacity constraint</t>
  </si>
  <si>
    <t>Confirm backup carrier process</t>
  </si>
  <si>
    <t>I-002</t>
  </si>
  <si>
    <t>Cooling unit intermittent fault</t>
  </si>
  <si>
    <t>Risk to comfort and equipment</t>
  </si>
  <si>
    <t>Temporary repair and monitoring</t>
  </si>
  <si>
    <t>Control board degradation</t>
  </si>
  <si>
    <t>Replace control board</t>
  </si>
  <si>
    <t>I-003</t>
  </si>
  <si>
    <t>Escalation rota has coverage gap</t>
  </si>
  <si>
    <t>Slower response after 18:00</t>
  </si>
  <si>
    <t>Manager covers gap temporarily</t>
  </si>
  <si>
    <t>Leave change not reflected</t>
  </si>
  <si>
    <t>Publish approved rota</t>
  </si>
  <si>
    <t>I-004</t>
  </si>
  <si>
    <t>Supplier invoice reference mismatch</t>
  </si>
  <si>
    <t>One invoice cannot be approved</t>
  </si>
  <si>
    <t>Invoice placed on hold</t>
  </si>
  <si>
    <t>Purchase reference entered incorrectly</t>
  </si>
  <si>
    <t>Correct source reference and recheck</t>
  </si>
  <si>
    <t>I-005</t>
  </si>
  <si>
    <t>Priority-order confirmation delays</t>
  </si>
  <si>
    <t>Customers call for updates</t>
  </si>
  <si>
    <t>Manual confirmation list introduced</t>
  </si>
  <si>
    <t>No standard dispatch trigger</t>
  </si>
  <si>
    <t>Add dispatch confirmation checklist</t>
  </si>
  <si>
    <t>I-006</t>
  </si>
  <si>
    <t>Three stock items need recount</t>
  </si>
  <si>
    <t>Availability not confirmed</t>
  </si>
  <si>
    <t>Items quarantined from allocation</t>
  </si>
  <si>
    <t>Recount and correct record</t>
  </si>
  <si>
    <t>%</t>
  </si>
  <si>
    <t>Higher is better</t>
  </si>
  <si>
    <t>Count</t>
  </si>
  <si>
    <t>Lower is better</t>
  </si>
  <si>
    <t>Minutes</t>
  </si>
  <si>
    <t>Meet target</t>
  </si>
  <si>
    <t>PERFORMANCE CONTROL</t>
  </si>
  <si>
    <t>Hours</t>
  </si>
  <si>
    <t>Days</t>
  </si>
  <si>
    <t>Operational KPI Log</t>
  </si>
  <si>
    <t>Track operating measures against defined targets without hiding missing results.</t>
  </si>
  <si>
    <t>KPI ID</t>
  </si>
  <si>
    <t>Metric</t>
  </si>
  <si>
    <t>Unit</t>
  </si>
  <si>
    <t>Direction</t>
  </si>
  <si>
    <t>Target</t>
  </si>
  <si>
    <t>Actual</t>
  </si>
  <si>
    <t>Variance</t>
  </si>
  <si>
    <t>Performance</t>
  </si>
  <si>
    <t>KPI status</t>
  </si>
  <si>
    <t>KPI-01</t>
  </si>
  <si>
    <t>Orders dispatched on time</t>
  </si>
  <si>
    <t>KPI-02</t>
  </si>
  <si>
    <t>Oldest open service case</t>
  </si>
  <si>
    <t>KPI-03</t>
  </si>
  <si>
    <t>Checklist completion</t>
  </si>
  <si>
    <t>KPI-04</t>
  </si>
  <si>
    <t>Order errors</t>
  </si>
  <si>
    <t>KPI-05</t>
  </si>
  <si>
    <t>Unplanned downtime</t>
  </si>
  <si>
    <t>CONTROL SETTINGS</t>
  </si>
  <si>
    <t>Operations Settings</t>
  </si>
  <si>
    <t>Set the review date, alert windows, approved lists, shifts, statuses, and KPI definitions.</t>
  </si>
  <si>
    <t>BUSINESS CONTROLS</t>
  </si>
  <si>
    <t>DEPARTMENTS</t>
  </si>
  <si>
    <t>OWNERS</t>
  </si>
  <si>
    <t>SHIFTS</t>
  </si>
  <si>
    <t>Business name</t>
  </si>
  <si>
    <t>Fictional Cedar &amp; Co.</t>
  </si>
  <si>
    <t>Review date</t>
  </si>
  <si>
    <t>Due-soon window (days)</t>
  </si>
  <si>
    <t>Issue aging warning (days)</t>
  </si>
  <si>
    <t>KPI reporting date</t>
  </si>
  <si>
    <t>Week starts on</t>
  </si>
  <si>
    <t>Monday</t>
  </si>
  <si>
    <t>KPI DEFINITIONS</t>
  </si>
  <si>
    <t>PRIORITIES</t>
  </si>
  <si>
    <t>FREQUENCIES</t>
  </si>
  <si>
    <t>CHECK STATUS</t>
  </si>
  <si>
    <t>ISSUE STATUS</t>
  </si>
  <si>
    <t>SEVERITY</t>
  </si>
  <si>
    <t>SAFE USE</t>
  </si>
  <si>
    <t>Use this workbook for operational coordination and management review. Keep confidential source documents in approved systems. Do not use the workbook as an emergency-response system, legal record, payroll tool, or substitute for required safety procedures. Define owners and escalation routes outside the workbook before use.</t>
  </si>
  <si>
    <t>QUALITY CONTROL</t>
  </si>
  <si>
    <t>Workbook Control Audit</t>
  </si>
  <si>
    <t>Check IDs, required fields, dates, links, ranges, and workbook integrity.</t>
  </si>
  <si>
    <t>CONTROL CHECKS</t>
  </si>
  <si>
    <t>Control check</t>
  </si>
  <si>
    <t>Expected</t>
  </si>
  <si>
    <t>Observed</t>
  </si>
  <si>
    <t>Result</t>
  </si>
  <si>
    <t>Why it matters</t>
  </si>
  <si>
    <t>Task rows with data errors</t>
  </si>
  <si>
    <t>Every task needs a unique ID and complete ownership, dates, status, and progress.</t>
  </si>
  <si>
    <t>Checklist rows with data errors</t>
  </si>
  <si>
    <t>Every check must preserve date, shift, owner, status, and exception accountability.</t>
  </si>
  <si>
    <t>Handover rows with data errors</t>
  </si>
  <si>
    <t>Every handover needs clear participants, context, status, and action ownership.</t>
  </si>
  <si>
    <t>Issue rows with data errors</t>
  </si>
  <si>
    <t>Every issue needs complete containment, ownership, dates, and closure evidence.</t>
  </si>
  <si>
    <t>KPI rows with data errors</t>
  </si>
  <si>
    <t>Every KPI observation needs a unique date and ID, target, actual, and direction.</t>
  </si>
  <si>
    <t>Completed tasks without completion dates</t>
  </si>
  <si>
    <t>Completion dates preserve a usable operating history.</t>
  </si>
  <si>
    <t>Checklist exceptions without owner or due date</t>
  </si>
  <si>
    <t>Exceptions need an owner and deadline before they can be controlled.</t>
  </si>
  <si>
    <t>Handover actions without owner or due date</t>
  </si>
  <si>
    <t>A handover action is not accountable without an owner and due date.</t>
  </si>
  <si>
    <t>Closed issues without a closed date</t>
  </si>
  <si>
    <t>Closed issues require evidence of when closure occurred.</t>
  </si>
  <si>
    <t>KPI results missing target or actual</t>
  </si>
  <si>
    <t>Missing KPI inputs must remain visible rather than appearing as zero.</t>
  </si>
  <si>
    <t>Formula error cells</t>
  </si>
  <si>
    <t>Customer workbooks must remain free from formula errors.</t>
  </si>
  <si>
    <t>External workbook links</t>
  </si>
  <si>
    <t>The workbook must remain self-contained.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</si>
</sst>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yyyy\-mm\-dd"/>
    <numFmt numFmtId="165" formatCode="0.0%;[Red]\(0.0%\);0.0"/>
    <numFmt numFmtId="166" formatCode="#,##0.0;[Red]\(#,##0.0\);0.0"/>
    <numFmt numFmtId="167" formatCode="0%;[Red]\(0%\);\-"/>
    <numFmt numFmtId="168" formatCode=";;;"/>
    <numFmt numFmtId="169" formatCode="hh:mm"/>
    <numFmt numFmtId="170" formatCode="#,##0;[Red]\(#,##0\);\-"/>
    <numFmt numFmtId="171" formatCode="mmm\ d"/>
  </numFmts>
  <fonts count="13">
    <font>
      <sz val="11"/>
      <name val="Carlito"/>
    </font>
    <font>
      <sz val="9"/>
      <color rgb="FF26332F"/>
      <name val="Arial"/>
    </font>
    <font>
      <b/>
      <sz val="8"/>
      <color rgb="FFFFFFFF"/>
      <name val="Arial"/>
    </font>
    <font>
      <b/>
      <sz val="9"/>
      <color rgb="FFFFFFFF"/>
      <name val="Arial"/>
    </font>
    <font>
      <b/>
      <sz val="14"/>
      <color rgb="FF17382D"/>
      <name val="Arial"/>
    </font>
    <font>
      <i/>
      <sz val="9"/>
      <color rgb="FF69756F"/>
      <name val="Arial"/>
    </font>
    <font>
      <b/>
      <sz val="9"/>
      <color rgb="FF17382D"/>
      <name val="Arial"/>
    </font>
    <font>
      <b/>
      <sz val="9"/>
      <color rgb="FF6F4B13"/>
      <name val="Arial"/>
    </font>
    <font>
      <b/>
      <sz val="9"/>
      <color rgb="FF69756F"/>
      <name val="Arial"/>
    </font>
    <font>
      <b/>
      <sz val="16"/>
      <color rgb="FF17382D"/>
      <name val="Arial"/>
    </font>
    <font>
      <b/>
      <sz val="10"/>
      <color rgb="FF17382D"/>
      <name val="Arial"/>
    </font>
    <font>
      <b/>
      <sz val="10"/>
      <color rgb="FFB64B4B"/>
      <name val="Arial"/>
    </font>
    <font>
      <sz val="9"/>
      <color rgb="FF69756F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DF8"/>
      </patternFill>
    </fill>
    <fill>
      <patternFill patternType="solid">
        <fgColor rgb="FF3A725C"/>
      </patternFill>
    </fill>
    <fill>
      <patternFill patternType="solid">
        <fgColor rgb="FF17382D"/>
      </patternFill>
    </fill>
    <fill>
      <patternFill patternType="solid">
        <fgColor rgb="FFF5F0E7"/>
      </patternFill>
    </fill>
    <fill>
      <patternFill patternType="solid">
        <fgColor rgb="FF245344"/>
      </patternFill>
    </fill>
    <fill>
      <patternFill patternType="solid">
        <fgColor rgb="FFE8E0D2"/>
      </patternFill>
    </fill>
    <fill>
      <patternFill patternType="solid">
        <fgColor rgb="FFFFF2C7"/>
      </patternFill>
    </fill>
    <fill>
      <patternFill patternType="solid">
        <fgColor rgb="FFFFF0D6"/>
      </patternFill>
    </fill>
    <fill>
      <patternFill patternType="solid">
        <fgColor rgb="FFEEF3EF"/>
      </patternFill>
    </fill>
    <fill>
      <patternFill patternType="solid">
        <fgColor rgb="FFE6F0EA"/>
      </patternFill>
    </fill>
    <fill>
      <patternFill patternType="solid">
        <fgColor rgb="FFF8E3E0"/>
      </patternFill>
    </fill>
    <fill>
      <patternFill patternType="solid">
        <fgColor rgb="FFE8EEF0"/>
      </patternFill>
    </fill>
  </fills>
  <borders count="39">
    <border>
      <left/>
      <right/>
      <top/>
      <bottom/>
      <diagonal/>
    </border>
    <border>
      <left/>
      <right style="thin">
        <color rgb="FF6F8F83"/>
      </right>
      <top/>
      <bottom/>
      <diagonal/>
    </border>
    <border>
      <left style="thin">
        <color rgb="FF245344"/>
      </left>
      <right/>
      <top style="thin">
        <color rgb="FF245344"/>
      </top>
      <bottom style="thin">
        <color rgb="FF245344"/>
      </bottom>
      <diagonal/>
    </border>
    <border>
      <left/>
      <right/>
      <top style="thin">
        <color rgb="FF245344"/>
      </top>
      <bottom style="thin">
        <color rgb="FF245344"/>
      </bottom>
      <diagonal/>
    </border>
    <border>
      <left/>
      <right style="thin">
        <color rgb="FF245344"/>
      </right>
      <top style="thin">
        <color rgb="FF245344"/>
      </top>
      <bottom style="thin">
        <color rgb="FF245344"/>
      </bottom>
      <diagonal/>
    </border>
    <border>
      <left/>
      <right/>
      <top/>
      <bottom style="thin">
        <color rgb="FFD8D1C5"/>
      </bottom>
      <diagonal/>
    </border>
    <border>
      <left/>
      <right/>
      <top style="thin">
        <color rgb="FFD8D1C5"/>
      </top>
      <bottom style="thin">
        <color rgb="FFD8D1C5"/>
      </bottom>
      <diagonal/>
    </border>
    <border>
      <left/>
      <right/>
      <top style="thin">
        <color rgb="FFD8D1C5"/>
      </top>
      <bottom/>
      <diagonal/>
    </border>
    <border>
      <left/>
      <right style="thin">
        <color rgb="FF6D8E83"/>
      </right>
      <top/>
      <bottom style="thin">
        <color rgb="FF3A725C"/>
      </bottom>
      <diagonal/>
    </border>
    <border>
      <left style="thin">
        <color rgb="FF6D8E83"/>
      </left>
      <right style="thin">
        <color rgb="FF6D8E83"/>
      </right>
      <top/>
      <bottom style="thin">
        <color rgb="FF3A725C"/>
      </bottom>
      <diagonal/>
    </border>
    <border>
      <left style="thin">
        <color rgb="FF6D8E83"/>
      </left>
      <right/>
      <top/>
      <bottom style="thin">
        <color rgb="FF3A725C"/>
      </bottom>
      <diagonal/>
    </border>
    <border>
      <left style="thin">
        <color rgb="FFB88A3D"/>
      </left>
      <right/>
      <top style="thin">
        <color rgb="FFB88A3D"/>
      </top>
      <bottom/>
      <diagonal/>
    </border>
    <border>
      <left/>
      <right/>
      <top style="thin">
        <color rgb="FFB88A3D"/>
      </top>
      <bottom/>
      <diagonal/>
    </border>
    <border>
      <left/>
      <right style="thin">
        <color rgb="FFB88A3D"/>
      </right>
      <top style="thin">
        <color rgb="FFB88A3D"/>
      </top>
      <bottom/>
      <diagonal/>
    </border>
    <border>
      <left style="thin">
        <color rgb="FFB88A3D"/>
      </left>
      <right/>
      <top/>
      <bottom/>
      <diagonal/>
    </border>
    <border>
      <left/>
      <right style="thin">
        <color rgb="FFB88A3D"/>
      </right>
      <top/>
      <bottom/>
      <diagonal/>
    </border>
    <border>
      <left style="thin">
        <color rgb="FFB88A3D"/>
      </left>
      <right/>
      <top/>
      <bottom style="thin">
        <color rgb="FFB88A3D"/>
      </bottom>
      <diagonal/>
    </border>
    <border>
      <left/>
      <right/>
      <top/>
      <bottom style="thin">
        <color rgb="FFB88A3D"/>
      </bottom>
      <diagonal/>
    </border>
    <border>
      <left/>
      <right style="thin">
        <color rgb="FFB88A3D"/>
      </right>
      <top/>
      <bottom style="thin">
        <color rgb="FFB88A3D"/>
      </bottom>
      <diagonal/>
    </border>
    <border>
      <left/>
      <right/>
      <top style="medium">
        <color rgb="FF3A725C"/>
      </top>
      <bottom/>
      <diagonal/>
    </border>
    <border>
      <left/>
      <right/>
      <top style="medium">
        <color rgb="FFB64B4B"/>
      </top>
      <bottom/>
      <diagonal/>
    </border>
    <border>
      <left/>
      <right/>
      <top style="medium">
        <color rgb="FFB88A3D"/>
      </top>
      <bottom/>
      <diagonal/>
    </border>
    <border>
      <left/>
      <right/>
      <top style="medium">
        <color rgb="FFC97D2D"/>
      </top>
      <bottom/>
      <diagonal/>
    </border>
    <border>
      <left style="thin">
        <color rgb="FF9AB2A4"/>
      </left>
      <right/>
      <top style="thin">
        <color rgb="FF9AB2A4"/>
      </top>
      <bottom/>
      <diagonal/>
    </border>
    <border>
      <left/>
      <right/>
      <top style="thin">
        <color rgb="FF9AB2A4"/>
      </top>
      <bottom/>
      <diagonal/>
    </border>
    <border>
      <left/>
      <right style="thin">
        <color rgb="FF9AB2A4"/>
      </right>
      <top style="thin">
        <color rgb="FF9AB2A4"/>
      </top>
      <bottom/>
      <diagonal/>
    </border>
    <border>
      <left style="thin">
        <color rgb="FF9AB2A4"/>
      </left>
      <right/>
      <top/>
      <bottom/>
      <diagonal/>
    </border>
    <border>
      <left/>
      <right style="thin">
        <color rgb="FF9AB2A4"/>
      </right>
      <top/>
      <bottom/>
      <diagonal/>
    </border>
    <border>
      <left style="thin">
        <color rgb="FF9AB2A4"/>
      </left>
      <right/>
      <top/>
      <bottom style="thin">
        <color rgb="FF9AB2A4"/>
      </bottom>
      <diagonal/>
    </border>
    <border>
      <left/>
      <right/>
      <top/>
      <bottom style="thin">
        <color rgb="FF9AB2A4"/>
      </bottom>
      <diagonal/>
    </border>
    <border>
      <left/>
      <right style="thin">
        <color rgb="FF9AB2A4"/>
      </right>
      <top/>
      <bottom style="thin">
        <color rgb="FF9AB2A4"/>
      </bottom>
      <diagonal/>
    </border>
    <border>
      <left style="thin">
        <color rgb="FFB64B4B"/>
      </left>
      <right/>
      <top style="thin">
        <color rgb="FFB64B4B"/>
      </top>
      <bottom/>
      <diagonal/>
    </border>
    <border>
      <left/>
      <right/>
      <top style="thin">
        <color rgb="FFB64B4B"/>
      </top>
      <bottom/>
      <diagonal/>
    </border>
    <border>
      <left/>
      <right style="thin">
        <color rgb="FFB64B4B"/>
      </right>
      <top style="thin">
        <color rgb="FFB64B4B"/>
      </top>
      <bottom/>
      <diagonal/>
    </border>
    <border>
      <left style="thin">
        <color rgb="FFB64B4B"/>
      </left>
      <right/>
      <top/>
      <bottom/>
      <diagonal/>
    </border>
    <border>
      <left/>
      <right style="thin">
        <color rgb="FFB64B4B"/>
      </right>
      <top/>
      <bottom/>
      <diagonal/>
    </border>
    <border>
      <left style="thin">
        <color rgb="FFB64B4B"/>
      </left>
      <right/>
      <top/>
      <bottom style="thin">
        <color rgb="FFB64B4B"/>
      </bottom>
      <diagonal/>
    </border>
    <border>
      <left/>
      <right/>
      <top/>
      <bottom style="thin">
        <color rgb="FFB64B4B"/>
      </bottom>
      <diagonal/>
    </border>
    <border>
      <left/>
      <right style="thin">
        <color rgb="FFB64B4B"/>
      </right>
      <top/>
      <bottom style="thin">
        <color rgb="FFB64B4B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2" borderId="0" xfId="0" applyNumberFormat="1" applyFont="1" applyFill="1" applyBorder="1" applyAlignment="1">
      <alignment horizontal="left" vertical="center"/>
    </xf>
    <xf numFmtId="0" fontId="1" fillId="8" borderId="5" xfId="0" applyNumberFormat="1" applyFont="1" applyFill="1" applyBorder="1" applyAlignment="1">
      <alignment horizontal="left" vertical="center"/>
    </xf>
    <xf numFmtId="0" fontId="1" fillId="8" borderId="6" xfId="0" applyNumberFormat="1" applyFont="1" applyFill="1" applyBorder="1" applyAlignment="1">
      <alignment horizontal="left" vertical="center"/>
    </xf>
    <xf numFmtId="0" fontId="1" fillId="8" borderId="7" xfId="0" applyNumberFormat="1" applyFont="1" applyFill="1" applyBorder="1" applyAlignment="1">
      <alignment horizontal="left" vertical="center"/>
    </xf>
    <xf numFmtId="164" fontId="1" fillId="8" borderId="6" xfId="0" applyNumberFormat="1" applyFont="1" applyFill="1" applyBorder="1" applyAlignment="1">
      <alignment horizontal="left" vertical="center"/>
    </xf>
    <xf numFmtId="0" fontId="3" fillId="4" borderId="8" xfId="0" applyNumberFormat="1" applyFont="1" applyFill="1" applyBorder="1" applyAlignment="1">
      <alignment horizontal="center" vertical="center" wrapText="1"/>
    </xf>
    <xf numFmtId="0" fontId="3" fillId="4" borderId="9" xfId="0" applyNumberFormat="1" applyFont="1" applyFill="1" applyBorder="1" applyAlignment="1">
      <alignment horizontal="center" vertical="center" wrapText="1"/>
    </xf>
    <xf numFmtId="0" fontId="3" fillId="4" borderId="10" xfId="0" applyNumberFormat="1" applyFont="1" applyFill="1" applyBorder="1" applyAlignment="1">
      <alignment horizontal="center" vertical="center" wrapText="1"/>
    </xf>
    <xf numFmtId="165" fontId="1" fillId="8" borderId="5" xfId="0" applyNumberFormat="1" applyFont="1" applyFill="1" applyBorder="1" applyAlignment="1">
      <alignment horizontal="left" vertical="center"/>
    </xf>
    <xf numFmtId="166" fontId="1" fillId="8" borderId="6" xfId="0" applyNumberFormat="1" applyFont="1" applyFill="1" applyBorder="1" applyAlignment="1">
      <alignment horizontal="left" vertical="center"/>
    </xf>
    <xf numFmtId="165" fontId="1" fillId="8" borderId="6" xfId="0" applyNumberFormat="1" applyFont="1" applyFill="1" applyBorder="1" applyAlignment="1">
      <alignment horizontal="left" vertical="center"/>
    </xf>
    <xf numFmtId="0" fontId="1" fillId="10" borderId="5" xfId="0" applyNumberFormat="1" applyFont="1" applyFill="1" applyBorder="1" applyAlignment="1">
      <alignment horizontal="left" vertical="center"/>
    </xf>
    <xf numFmtId="0" fontId="1" fillId="10" borderId="6" xfId="0" applyNumberFormat="1" applyFont="1" applyFill="1" applyBorder="1" applyAlignment="1">
      <alignment horizontal="left" vertical="center"/>
    </xf>
    <xf numFmtId="0" fontId="1" fillId="10" borderId="7" xfId="0" applyNumberFormat="1" applyFont="1" applyFill="1" applyBorder="1" applyAlignment="1">
      <alignment horizontal="left" vertical="center"/>
    </xf>
    <xf numFmtId="164" fontId="1" fillId="8" borderId="5" xfId="0" applyNumberFormat="1" applyFont="1" applyFill="1" applyBorder="1" applyAlignment="1">
      <alignment horizontal="left" vertical="center"/>
    </xf>
    <xf numFmtId="164" fontId="1" fillId="8" borderId="7" xfId="0" applyNumberFormat="1" applyFont="1" applyFill="1" applyBorder="1" applyAlignment="1">
      <alignment horizontal="left" vertical="center"/>
    </xf>
    <xf numFmtId="167" fontId="1" fillId="8" borderId="5" xfId="0" applyNumberFormat="1" applyFont="1" applyFill="1" applyBorder="1" applyAlignment="1">
      <alignment horizontal="left" vertical="center"/>
    </xf>
    <xf numFmtId="167" fontId="1" fillId="8" borderId="6" xfId="0" applyNumberFormat="1" applyFont="1" applyFill="1" applyBorder="1" applyAlignment="1">
      <alignment horizontal="left" vertical="center"/>
    </xf>
    <xf numFmtId="167" fontId="1" fillId="8" borderId="7" xfId="0" applyNumberFormat="1" applyFont="1" applyFill="1" applyBorder="1" applyAlignment="1">
      <alignment horizontal="left" vertical="center"/>
    </xf>
    <xf numFmtId="168" fontId="1" fillId="10" borderId="5" xfId="0" applyNumberFormat="1" applyFont="1" applyFill="1" applyBorder="1" applyAlignment="1">
      <alignment horizontal="left" vertical="center"/>
    </xf>
    <xf numFmtId="168" fontId="1" fillId="10" borderId="6" xfId="0" applyNumberFormat="1" applyFont="1" applyFill="1" applyBorder="1" applyAlignment="1">
      <alignment horizontal="left" vertical="center"/>
    </xf>
    <xf numFmtId="168" fontId="1" fillId="10" borderId="7" xfId="0" applyNumberFormat="1" applyFont="1" applyFill="1" applyBorder="1" applyAlignment="1">
      <alignment horizontal="left" vertical="center"/>
    </xf>
    <xf numFmtId="169" fontId="1" fillId="8" borderId="5" xfId="0" applyNumberFormat="1" applyFont="1" applyFill="1" applyBorder="1" applyAlignment="1">
      <alignment horizontal="left" vertical="center"/>
    </xf>
    <xf numFmtId="169" fontId="1" fillId="8" borderId="6" xfId="0" applyNumberFormat="1" applyFont="1" applyFill="1" applyBorder="1" applyAlignment="1">
      <alignment horizontal="left" vertical="center"/>
    </xf>
    <xf numFmtId="169" fontId="1" fillId="8" borderId="7" xfId="0" applyNumberFormat="1" applyFont="1" applyFill="1" applyBorder="1" applyAlignment="1">
      <alignment horizontal="left" vertical="center"/>
    </xf>
    <xf numFmtId="170" fontId="1" fillId="10" borderId="5" xfId="0" applyNumberFormat="1" applyFont="1" applyFill="1" applyBorder="1" applyAlignment="1">
      <alignment horizontal="left" vertical="center"/>
    </xf>
    <xf numFmtId="170" fontId="1" fillId="10" borderId="6" xfId="0" applyNumberFormat="1" applyFont="1" applyFill="1" applyBorder="1" applyAlignment="1">
      <alignment horizontal="left" vertical="center"/>
    </xf>
    <xf numFmtId="170" fontId="1" fillId="10" borderId="7" xfId="0" applyNumberFormat="1" applyFont="1" applyFill="1" applyBorder="1" applyAlignment="1">
      <alignment horizontal="left" vertical="center"/>
    </xf>
    <xf numFmtId="0" fontId="1" fillId="8" borderId="6" xfId="0" applyNumberFormat="1" applyFont="1" applyFill="1" applyBorder="1"/>
    <xf numFmtId="0" fontId="1" fillId="8" borderId="7" xfId="0" applyNumberFormat="1" applyFont="1" applyFill="1" applyBorder="1"/>
    <xf numFmtId="0" fontId="1" fillId="10" borderId="6" xfId="0" applyNumberFormat="1" applyFont="1" applyFill="1" applyBorder="1"/>
    <xf numFmtId="0" fontId="1" fillId="10" borderId="7" xfId="0" applyNumberFormat="1" applyFont="1" applyFill="1" applyBorder="1"/>
    <xf numFmtId="164" fontId="1" fillId="8" borderId="6" xfId="0" applyNumberFormat="1" applyFont="1" applyFill="1" applyBorder="1"/>
    <xf numFmtId="164" fontId="1" fillId="8" borderId="7" xfId="0" applyNumberFormat="1" applyFont="1" applyFill="1" applyBorder="1"/>
    <xf numFmtId="165" fontId="1" fillId="10" borderId="5" xfId="0" applyNumberFormat="1" applyFont="1" applyFill="1" applyBorder="1" applyAlignment="1">
      <alignment horizontal="left" vertical="center"/>
    </xf>
    <xf numFmtId="166" fontId="1" fillId="10" borderId="6" xfId="0" applyNumberFormat="1" applyFont="1" applyFill="1" applyBorder="1" applyAlignment="1">
      <alignment horizontal="left" vertical="center"/>
    </xf>
    <xf numFmtId="165" fontId="1" fillId="10" borderId="6" xfId="0" applyNumberFormat="1" applyFont="1" applyFill="1" applyBorder="1" applyAlignment="1">
      <alignment horizontal="left" vertical="center"/>
    </xf>
    <xf numFmtId="165" fontId="1" fillId="10" borderId="6" xfId="0" applyNumberFormat="1" applyFont="1" applyFill="1" applyBorder="1"/>
    <xf numFmtId="165" fontId="1" fillId="10" borderId="7" xfId="0" applyNumberFormat="1" applyFont="1" applyFill="1" applyBorder="1"/>
    <xf numFmtId="164" fontId="1" fillId="10" borderId="5" xfId="0" applyNumberFormat="1" applyFont="1" applyFill="1" applyBorder="1" applyAlignment="1">
      <alignment horizontal="left" vertical="center"/>
    </xf>
    <xf numFmtId="164" fontId="1" fillId="10" borderId="6" xfId="0" applyNumberFormat="1" applyFont="1" applyFill="1" applyBorder="1" applyAlignment="1">
      <alignment horizontal="left" vertical="center"/>
    </xf>
    <xf numFmtId="164" fontId="1" fillId="10" borderId="7" xfId="0" applyNumberFormat="1" applyFont="1" applyFill="1" applyBorder="1" applyAlignment="1">
      <alignment horizontal="left" vertical="center"/>
    </xf>
    <xf numFmtId="171" fontId="1" fillId="10" borderId="5" xfId="0" applyNumberFormat="1" applyFont="1" applyFill="1" applyBorder="1" applyAlignment="1">
      <alignment horizontal="left" vertical="center"/>
    </xf>
    <xf numFmtId="167" fontId="1" fillId="10" borderId="5" xfId="0" applyNumberFormat="1" applyFont="1" applyFill="1" applyBorder="1" applyAlignment="1">
      <alignment horizontal="left" vertical="center"/>
    </xf>
    <xf numFmtId="171" fontId="1" fillId="10" borderId="6" xfId="0" applyNumberFormat="1" applyFont="1" applyFill="1" applyBorder="1" applyAlignment="1">
      <alignment horizontal="left" vertical="center"/>
    </xf>
    <xf numFmtId="167" fontId="1" fillId="10" borderId="6" xfId="0" applyNumberFormat="1" applyFont="1" applyFill="1" applyBorder="1" applyAlignment="1">
      <alignment horizontal="left" vertical="center"/>
    </xf>
    <xf numFmtId="171" fontId="1" fillId="10" borderId="7" xfId="0" applyNumberFormat="1" applyFont="1" applyFill="1" applyBorder="1" applyAlignment="1">
      <alignment horizontal="left" vertical="center"/>
    </xf>
    <xf numFmtId="167" fontId="1" fillId="10" borderId="7" xfId="0" applyNumberFormat="1" applyFont="1" applyFill="1" applyBorder="1" applyAlignment="1">
      <alignment horizontal="left" vertical="center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left" vertical="center"/>
    </xf>
    <xf numFmtId="0" fontId="4" fillId="5" borderId="0" xfId="0" applyNumberFormat="1" applyFont="1" applyFill="1" applyBorder="1" applyAlignment="1">
      <alignment horizontal="left" vertical="center"/>
    </xf>
    <xf numFmtId="0" fontId="5" fillId="5" borderId="0" xfId="0" applyNumberFormat="1" applyFont="1" applyFill="1" applyBorder="1" applyAlignment="1">
      <alignment horizontal="left" vertical="center"/>
    </xf>
    <xf numFmtId="0" fontId="3" fillId="6" borderId="2" xfId="0" applyNumberFormat="1" applyFont="1" applyFill="1" applyBorder="1" applyAlignment="1">
      <alignment horizontal="left" vertical="center"/>
    </xf>
    <xf numFmtId="0" fontId="3" fillId="6" borderId="3" xfId="0" applyNumberFormat="1" applyFont="1" applyFill="1" applyBorder="1" applyAlignment="1">
      <alignment horizontal="left" vertical="center"/>
    </xf>
    <xf numFmtId="0" fontId="3" fillId="6" borderId="4" xfId="0" applyNumberFormat="1" applyFont="1" applyFill="1" applyBorder="1" applyAlignment="1">
      <alignment horizontal="left" vertical="center"/>
    </xf>
    <xf numFmtId="0" fontId="8" fillId="5" borderId="19" xfId="0" applyNumberFormat="1" applyFont="1" applyFill="1" applyBorder="1" applyAlignment="1">
      <alignment horizontal="center" vertical="center"/>
    </xf>
    <xf numFmtId="170" fontId="9" fillId="2" borderId="0" xfId="0" applyNumberFormat="1" applyFont="1" applyFill="1" applyBorder="1" applyAlignment="1">
      <alignment horizontal="center" vertical="center"/>
    </xf>
    <xf numFmtId="0" fontId="8" fillId="5" borderId="20" xfId="0" applyNumberFormat="1" applyFont="1" applyFill="1" applyBorder="1" applyAlignment="1">
      <alignment horizontal="center" vertical="center"/>
    </xf>
    <xf numFmtId="0" fontId="8" fillId="5" borderId="21" xfId="0" applyNumberFormat="1" applyFont="1" applyFill="1" applyBorder="1" applyAlignment="1">
      <alignment horizontal="center" vertical="center"/>
    </xf>
    <xf numFmtId="167" fontId="9" fillId="2" borderId="0" xfId="0" applyNumberFormat="1" applyFont="1" applyFill="1" applyBorder="1" applyAlignment="1">
      <alignment horizontal="center" vertical="center"/>
    </xf>
    <xf numFmtId="0" fontId="10" fillId="11" borderId="23" xfId="0" applyNumberFormat="1" applyFont="1" applyFill="1" applyBorder="1" applyAlignment="1">
      <alignment horizontal="left" vertical="center" wrapText="1"/>
    </xf>
    <xf numFmtId="0" fontId="10" fillId="11" borderId="24" xfId="0" applyNumberFormat="1" applyFont="1" applyFill="1" applyBorder="1" applyAlignment="1">
      <alignment horizontal="left" vertical="center" wrapText="1"/>
    </xf>
    <xf numFmtId="0" fontId="10" fillId="11" borderId="25" xfId="0" applyNumberFormat="1" applyFont="1" applyFill="1" applyBorder="1" applyAlignment="1">
      <alignment horizontal="left" vertical="center" wrapText="1"/>
    </xf>
    <xf numFmtId="0" fontId="10" fillId="11" borderId="26" xfId="0" applyNumberFormat="1" applyFont="1" applyFill="1" applyBorder="1" applyAlignment="1">
      <alignment horizontal="left" vertical="center" wrapText="1"/>
    </xf>
    <xf numFmtId="0" fontId="10" fillId="11" borderId="0" xfId="0" applyNumberFormat="1" applyFont="1" applyFill="1" applyBorder="1" applyAlignment="1">
      <alignment horizontal="left" vertical="center" wrapText="1"/>
    </xf>
    <xf numFmtId="0" fontId="10" fillId="11" borderId="27" xfId="0" applyNumberFormat="1" applyFont="1" applyFill="1" applyBorder="1" applyAlignment="1">
      <alignment horizontal="left" vertical="center" wrapText="1"/>
    </xf>
    <xf numFmtId="0" fontId="10" fillId="11" borderId="28" xfId="0" applyNumberFormat="1" applyFont="1" applyFill="1" applyBorder="1" applyAlignment="1">
      <alignment horizontal="left" vertical="center" wrapText="1"/>
    </xf>
    <xf numFmtId="0" fontId="10" fillId="11" borderId="29" xfId="0" applyNumberFormat="1" applyFont="1" applyFill="1" applyBorder="1" applyAlignment="1">
      <alignment horizontal="left" vertical="center" wrapText="1"/>
    </xf>
    <xf numFmtId="0" fontId="10" fillId="11" borderId="30" xfId="0" applyNumberFormat="1" applyFont="1" applyFill="1" applyBorder="1" applyAlignment="1">
      <alignment horizontal="left" vertical="center" wrapText="1"/>
    </xf>
    <xf numFmtId="0" fontId="10" fillId="9" borderId="23" xfId="0" applyNumberFormat="1" applyFont="1" applyFill="1" applyBorder="1" applyAlignment="1">
      <alignment horizontal="left" vertical="center" wrapText="1"/>
    </xf>
    <xf numFmtId="0" fontId="10" fillId="9" borderId="24" xfId="0" applyNumberFormat="1" applyFont="1" applyFill="1" applyBorder="1" applyAlignment="1">
      <alignment horizontal="left" vertical="center" wrapText="1"/>
    </xf>
    <xf numFmtId="0" fontId="10" fillId="9" borderId="25" xfId="0" applyNumberFormat="1" applyFont="1" applyFill="1" applyBorder="1" applyAlignment="1">
      <alignment horizontal="left" vertical="center" wrapText="1"/>
    </xf>
    <xf numFmtId="0" fontId="10" fillId="9" borderId="26" xfId="0" applyNumberFormat="1" applyFont="1" applyFill="1" applyBorder="1" applyAlignment="1">
      <alignment horizontal="left" vertical="center" wrapText="1"/>
    </xf>
    <xf numFmtId="0" fontId="10" fillId="9" borderId="0" xfId="0" applyNumberFormat="1" applyFont="1" applyFill="1" applyBorder="1" applyAlignment="1">
      <alignment horizontal="left" vertical="center" wrapText="1"/>
    </xf>
    <xf numFmtId="0" fontId="10" fillId="9" borderId="27" xfId="0" applyNumberFormat="1" applyFont="1" applyFill="1" applyBorder="1" applyAlignment="1">
      <alignment horizontal="left" vertical="center" wrapText="1"/>
    </xf>
    <xf numFmtId="0" fontId="10" fillId="9" borderId="28" xfId="0" applyNumberFormat="1" applyFont="1" applyFill="1" applyBorder="1" applyAlignment="1">
      <alignment horizontal="left" vertical="center" wrapText="1"/>
    </xf>
    <xf numFmtId="0" fontId="10" fillId="9" borderId="29" xfId="0" applyNumberFormat="1" applyFont="1" applyFill="1" applyBorder="1" applyAlignment="1">
      <alignment horizontal="left" vertical="center" wrapText="1"/>
    </xf>
    <xf numFmtId="0" fontId="10" fillId="9" borderId="30" xfId="0" applyNumberFormat="1" applyFont="1" applyFill="1" applyBorder="1" applyAlignment="1">
      <alignment horizontal="left" vertical="center" wrapText="1"/>
    </xf>
    <xf numFmtId="0" fontId="11" fillId="12" borderId="31" xfId="0" applyNumberFormat="1" applyFont="1" applyFill="1" applyBorder="1" applyAlignment="1">
      <alignment horizontal="left" vertical="center" wrapText="1"/>
    </xf>
    <xf numFmtId="0" fontId="11" fillId="12" borderId="32" xfId="0" applyNumberFormat="1" applyFont="1" applyFill="1" applyBorder="1" applyAlignment="1">
      <alignment horizontal="left" vertical="center" wrapText="1"/>
    </xf>
    <xf numFmtId="0" fontId="11" fillId="12" borderId="33" xfId="0" applyNumberFormat="1" applyFont="1" applyFill="1" applyBorder="1" applyAlignment="1">
      <alignment horizontal="left" vertical="center" wrapText="1"/>
    </xf>
    <xf numFmtId="0" fontId="11" fillId="12" borderId="34" xfId="0" applyNumberFormat="1" applyFont="1" applyFill="1" applyBorder="1" applyAlignment="1">
      <alignment horizontal="left" vertical="center" wrapText="1"/>
    </xf>
    <xf numFmtId="0" fontId="11" fillId="12" borderId="0" xfId="0" applyNumberFormat="1" applyFont="1" applyFill="1" applyBorder="1" applyAlignment="1">
      <alignment horizontal="left" vertical="center" wrapText="1"/>
    </xf>
    <xf numFmtId="0" fontId="11" fillId="12" borderId="35" xfId="0" applyNumberFormat="1" applyFont="1" applyFill="1" applyBorder="1" applyAlignment="1">
      <alignment horizontal="left" vertical="center" wrapText="1"/>
    </xf>
    <xf numFmtId="0" fontId="11" fillId="12" borderId="36" xfId="0" applyNumberFormat="1" applyFont="1" applyFill="1" applyBorder="1" applyAlignment="1">
      <alignment horizontal="left" vertical="center" wrapText="1"/>
    </xf>
    <xf numFmtId="0" fontId="11" fillId="12" borderId="37" xfId="0" applyNumberFormat="1" applyFont="1" applyFill="1" applyBorder="1" applyAlignment="1">
      <alignment horizontal="left" vertical="center" wrapText="1"/>
    </xf>
    <xf numFmtId="0" fontId="11" fillId="12" borderId="38" xfId="0" applyNumberFormat="1" applyFont="1" applyFill="1" applyBorder="1" applyAlignment="1">
      <alignment horizontal="left" vertical="center" wrapText="1"/>
    </xf>
    <xf numFmtId="0" fontId="10" fillId="13" borderId="23" xfId="0" applyNumberFormat="1" applyFont="1" applyFill="1" applyBorder="1" applyAlignment="1">
      <alignment horizontal="left" vertical="center" wrapText="1"/>
    </xf>
    <xf numFmtId="0" fontId="10" fillId="13" borderId="24" xfId="0" applyNumberFormat="1" applyFont="1" applyFill="1" applyBorder="1" applyAlignment="1">
      <alignment horizontal="left" vertical="center" wrapText="1"/>
    </xf>
    <xf numFmtId="0" fontId="10" fillId="13" borderId="25" xfId="0" applyNumberFormat="1" applyFont="1" applyFill="1" applyBorder="1" applyAlignment="1">
      <alignment horizontal="left" vertical="center" wrapText="1"/>
    </xf>
    <xf numFmtId="0" fontId="10" fillId="13" borderId="26" xfId="0" applyNumberFormat="1" applyFont="1" applyFill="1" applyBorder="1" applyAlignment="1">
      <alignment horizontal="left" vertical="center" wrapText="1"/>
    </xf>
    <xf numFmtId="0" fontId="10" fillId="13" borderId="0" xfId="0" applyNumberFormat="1" applyFont="1" applyFill="1" applyBorder="1" applyAlignment="1">
      <alignment horizontal="left" vertical="center" wrapText="1"/>
    </xf>
    <xf numFmtId="0" fontId="10" fillId="13" borderId="27" xfId="0" applyNumberFormat="1" applyFont="1" applyFill="1" applyBorder="1" applyAlignment="1">
      <alignment horizontal="left" vertical="center" wrapText="1"/>
    </xf>
    <xf numFmtId="0" fontId="10" fillId="13" borderId="28" xfId="0" applyNumberFormat="1" applyFont="1" applyFill="1" applyBorder="1" applyAlignment="1">
      <alignment horizontal="left" vertical="center" wrapText="1"/>
    </xf>
    <xf numFmtId="0" fontId="10" fillId="13" borderId="29" xfId="0" applyNumberFormat="1" applyFont="1" applyFill="1" applyBorder="1" applyAlignment="1">
      <alignment horizontal="left" vertical="center" wrapText="1"/>
    </xf>
    <xf numFmtId="0" fontId="10" fillId="13" borderId="30" xfId="0" applyNumberFormat="1" applyFont="1" applyFill="1" applyBorder="1" applyAlignment="1">
      <alignment horizontal="left" vertical="center" wrapText="1"/>
    </xf>
    <xf numFmtId="0" fontId="12" fillId="10" borderId="0" xfId="0" applyNumberFormat="1" applyFont="1" applyFill="1" applyBorder="1" applyAlignment="1">
      <alignment horizontal="left" vertical="center"/>
    </xf>
    <xf numFmtId="0" fontId="12" fillId="2" borderId="0" xfId="0" applyNumberFormat="1" applyFont="1" applyFill="1" applyBorder="1" applyAlignment="1">
      <alignment horizontal="left" vertical="center"/>
    </xf>
    <xf numFmtId="0" fontId="5" fillId="5" borderId="0" xfId="0" applyNumberFormat="1" applyFont="1" applyFill="1" applyBorder="1" applyAlignment="1">
      <alignment horizontal="left" vertical="center" wrapText="1"/>
    </xf>
    <xf numFmtId="0" fontId="8" fillId="5" borderId="22" xfId="0" applyNumberFormat="1" applyFont="1" applyFill="1" applyBorder="1" applyAlignment="1">
      <alignment horizontal="center" vertical="center"/>
    </xf>
    <xf numFmtId="0" fontId="6" fillId="7" borderId="0" xfId="0" applyNumberFormat="1" applyFont="1" applyFill="1" applyBorder="1" applyAlignment="1">
      <alignment horizontal="left" vertical="center"/>
    </xf>
    <xf numFmtId="0" fontId="1" fillId="8" borderId="5" xfId="0" applyNumberFormat="1" applyFont="1" applyFill="1" applyBorder="1" applyAlignment="1">
      <alignment horizontal="left" vertical="center"/>
    </xf>
    <xf numFmtId="164" fontId="1" fillId="8" borderId="6" xfId="0" applyNumberFormat="1" applyFont="1" applyFill="1" applyBorder="1" applyAlignment="1">
      <alignment horizontal="left" vertical="center"/>
    </xf>
    <xf numFmtId="0" fontId="1" fillId="8" borderId="6" xfId="0" applyNumberFormat="1" applyFont="1" applyFill="1" applyBorder="1" applyAlignment="1">
      <alignment horizontal="left" vertical="center"/>
    </xf>
    <xf numFmtId="0" fontId="6" fillId="7" borderId="5" xfId="0" applyNumberFormat="1" applyFont="1" applyFill="1" applyBorder="1" applyAlignment="1">
      <alignment horizontal="left" vertical="center"/>
    </xf>
    <xf numFmtId="0" fontId="1" fillId="8" borderId="7" xfId="0" applyNumberFormat="1" applyFont="1" applyFill="1" applyBorder="1" applyAlignment="1">
      <alignment horizontal="left" vertical="center"/>
    </xf>
    <xf numFmtId="0" fontId="7" fillId="9" borderId="11" xfId="0" applyNumberFormat="1" applyFont="1" applyFill="1" applyBorder="1" applyAlignment="1">
      <alignment horizontal="left" vertical="center" wrapText="1"/>
    </xf>
    <xf numFmtId="0" fontId="7" fillId="9" borderId="12" xfId="0" applyNumberFormat="1" applyFont="1" applyFill="1" applyBorder="1" applyAlignment="1">
      <alignment horizontal="left" vertical="center" wrapText="1"/>
    </xf>
    <xf numFmtId="0" fontId="7" fillId="9" borderId="13" xfId="0" applyNumberFormat="1" applyFont="1" applyFill="1" applyBorder="1" applyAlignment="1">
      <alignment horizontal="left" vertical="center" wrapText="1"/>
    </xf>
    <xf numFmtId="0" fontId="7" fillId="9" borderId="14" xfId="0" applyNumberFormat="1" applyFont="1" applyFill="1" applyBorder="1" applyAlignment="1">
      <alignment horizontal="left" vertical="center" wrapText="1"/>
    </xf>
    <xf numFmtId="0" fontId="7" fillId="9" borderId="0" xfId="0" applyNumberFormat="1" applyFont="1" applyFill="1" applyBorder="1" applyAlignment="1">
      <alignment horizontal="left" vertical="center" wrapText="1"/>
    </xf>
    <xf numFmtId="0" fontId="7" fillId="9" borderId="15" xfId="0" applyNumberFormat="1" applyFont="1" applyFill="1" applyBorder="1" applyAlignment="1">
      <alignment horizontal="left" vertical="center" wrapText="1"/>
    </xf>
    <xf numFmtId="0" fontId="7" fillId="9" borderId="16" xfId="0" applyNumberFormat="1" applyFont="1" applyFill="1" applyBorder="1" applyAlignment="1">
      <alignment horizontal="left" vertical="center" wrapText="1"/>
    </xf>
    <xf numFmtId="0" fontId="7" fillId="9" borderId="17" xfId="0" applyNumberFormat="1" applyFont="1" applyFill="1" applyBorder="1" applyAlignment="1">
      <alignment horizontal="left" vertical="center" wrapText="1"/>
    </xf>
    <xf numFmtId="0" fontId="7" fillId="9" borderId="18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13"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C97D2D"/>
      </font>
      <fill>
        <patternFill patternType="solid">
          <bgColor rgb="FFFFF0D6"/>
        </patternFill>
      </fill>
    </dxf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C97D2D"/>
      </font>
      <fill>
        <patternFill patternType="solid">
          <bgColor rgb="FFFFF0D6"/>
        </patternFill>
      </fill>
    </dxf>
    <dxf>
      <font>
        <b/>
        <color rgb="FFB64B4B"/>
      </font>
      <fill>
        <patternFill patternType="solid">
          <bgColor rgb="FFF8E3E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t>Tasks by status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Tasks</c:v>
          </c:tx>
          <c:spPr>
            <a:solidFill>
              <a:srgbClr val="3A725C"/>
            </a:solidFill>
          </c:spPr>
          <c:invertIfNegative val="0"/>
          <c:cat>
            <c:strRef>
              <c:f>DASHBOARD!$A$29:$A$33</c:f>
              <c:strCache>
                <c:ptCount val="5"/>
                <c:pt idx="0">
                  <c:v>Not started</c:v>
                </c:pt>
                <c:pt idx="1">
                  <c:v>In progress</c:v>
                </c:pt>
                <c:pt idx="2">
                  <c:v>Waiting</c:v>
                </c:pt>
                <c:pt idx="3">
                  <c:v>Completed</c:v>
                </c:pt>
                <c:pt idx="4">
                  <c:v>Cancelled</c:v>
                </c:pt>
              </c:strCache>
            </c:strRef>
          </c:cat>
          <c:val>
            <c:numRef>
              <c:f>DASHBOARD!$B$29:$B$33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2C-6240-974F-01FF99EB4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anchorCtr="1"/>
          <a:lstStyle/>
          <a:p>
            <a:pPr>
              <a:defRPr>
                <a:latin typeface="Arial"/>
                <a:ea typeface="Arial"/>
                <a:cs typeface="Arial"/>
              </a:defRPr>
            </a:pPr>
            <a:endParaRPr lang="en-AE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t>Open issues by severity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Open issues</c:v>
          </c:tx>
          <c:spPr>
            <a:solidFill>
              <a:srgbClr val="B88A3D"/>
            </a:solidFill>
          </c:spPr>
          <c:invertIfNegative val="0"/>
          <c:cat>
            <c:strRef>
              <c:f>DASHBOARD!$K$29:$K$32</c:f>
              <c:strCache>
                <c:ptCount val="4"/>
                <c:pt idx="0">
                  <c:v>Critical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</c:strCache>
            </c:strRef>
          </c:cat>
          <c:val>
            <c:numRef>
              <c:f>DASHBOARD!$L$29:$L$32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3B-6445-8934-4C22BFCFE4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anchorCtr="1"/>
          <a:lstStyle/>
          <a:p>
            <a:pPr>
              <a:defRPr>
                <a:latin typeface="Arial"/>
                <a:ea typeface="Arial"/>
                <a:cs typeface="Arial"/>
              </a:defRPr>
            </a:pPr>
            <a:endParaRPr lang="en-AE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t>KPI target attainment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Attainment</c:v>
          </c:tx>
          <c:spPr>
            <a:ln w="19050">
              <a:solidFill>
                <a:srgbClr val="3A725C"/>
              </a:solidFill>
              <a:prstDash val="solid"/>
            </a:ln>
          </c:spPr>
          <c:marker>
            <c:symbol val="none"/>
          </c:marker>
          <c:val>
            <c:numRef>
              <c:f>DASHBOARD!$AB$48:$AB$53</c:f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DASHBOARD!$AA$48:$AA$53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1EA-A74E-B1FD-1CD4344A0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ickLblPos val="nextTo"/>
        <c:txPr>
          <a:bodyPr anchorCtr="1"/>
          <a:lstStyle/>
          <a:p>
            <a:pPr>
              <a:defRPr>
                <a:latin typeface="Arial"/>
                <a:ea typeface="Arial"/>
                <a:cs typeface="Arial"/>
              </a:defRPr>
            </a:pPr>
            <a:endParaRPr lang="en-AE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27</xdr:row>
      <xdr:rowOff>0</xdr:rowOff>
    </xdr:from>
    <xdr:to>
      <xdr:col>10</xdr:col>
      <xdr:colOff>0</xdr:colOff>
      <xdr:row>43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27</xdr:row>
      <xdr:rowOff>0</xdr:rowOff>
    </xdr:from>
    <xdr:to>
      <xdr:col>20</xdr:col>
      <xdr:colOff>0</xdr:colOff>
      <xdr:row>43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46</xdr:row>
      <xdr:rowOff>0</xdr:rowOff>
    </xdr:from>
    <xdr:to>
      <xdr:col>20</xdr:col>
      <xdr:colOff>0</xdr:colOff>
      <xdr:row>63</xdr:row>
      <xdr:rowOff>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sks_en" displayName="Tasks_en" ref="A10:O110" totalsRowShown="0">
  <autoFilter ref="A10:O110" xr:uid="{00000000-0009-0000-0100-000001000000}"/>
  <tableColumns count="15">
    <tableColumn id="1" xr3:uid="{00000000-0010-0000-0000-000001000000}" name="Task ID"/>
    <tableColumn id="2" xr3:uid="{00000000-0010-0000-0000-000002000000}" name="Department"/>
    <tableColumn id="3" xr3:uid="{00000000-0010-0000-0000-000003000000}" name="Task"/>
    <tableColumn id="4" xr3:uid="{00000000-0010-0000-0000-000004000000}" name="Frequency"/>
    <tableColumn id="5" xr3:uid="{00000000-0010-0000-0000-000005000000}" name="Owner"/>
    <tableColumn id="6" xr3:uid="{00000000-0010-0000-0000-000006000000}" name="Priority"/>
    <tableColumn id="7" xr3:uid="{00000000-0010-0000-0000-000007000000}" name="Created date"/>
    <tableColumn id="8" xr3:uid="{00000000-0010-0000-0000-000008000000}" name="Due date"/>
    <tableColumn id="9" xr3:uid="{00000000-0010-0000-0000-000009000000}" name="Status"/>
    <tableColumn id="10" xr3:uid="{00000000-0010-0000-0000-00000A000000}" name="Completion date"/>
    <tableColumn id="11" xr3:uid="{00000000-0010-0000-0000-00000B000000}" name="Progress"/>
    <tableColumn id="12" xr3:uid="{00000000-0010-0000-0000-00000C000000}" name="Next action"/>
    <tableColumn id="13" xr3:uid="{00000000-0010-0000-0000-00000D000000}" name="Action status"/>
    <tableColumn id="14" xr3:uid="{00000000-0010-0000-0000-00000E000000}" name="Data check"/>
    <tableColumn id="15" xr3:uid="{00000000-0010-0000-0000-00000F000000}" name="Queue rank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hecks_en" displayName="Checks_en" ref="A10:O130" totalsRowShown="0">
  <autoFilter ref="A10:O130" xr:uid="{00000000-0009-0000-0100-000002000000}"/>
  <tableColumns count="15">
    <tableColumn id="1" xr3:uid="{00000000-0010-0000-0100-000001000000}" name="Check ID"/>
    <tableColumn id="2" xr3:uid="{00000000-0010-0000-0100-000002000000}" name="Date"/>
    <tableColumn id="3" xr3:uid="{00000000-0010-0000-0100-000003000000}" name="Shift"/>
    <tableColumn id="4" xr3:uid="{00000000-0010-0000-0100-000004000000}" name="Area"/>
    <tableColumn id="5" xr3:uid="{00000000-0010-0000-0100-000005000000}" name="Checklist item"/>
    <tableColumn id="6" xr3:uid="{00000000-0010-0000-0100-000006000000}" name="Owner"/>
    <tableColumn id="7" xr3:uid="{00000000-0010-0000-0100-000007000000}" name="Required?"/>
    <tableColumn id="8" xr3:uid="{00000000-0010-0000-0100-000008000000}" name="Status"/>
    <tableColumn id="9" xr3:uid="{00000000-0010-0000-0100-000009000000}" name="Completed time"/>
    <tableColumn id="10" xr3:uid="{00000000-0010-0000-0100-00000A000000}" name="Evidence / notes"/>
    <tableColumn id="11" xr3:uid="{00000000-0010-0000-0100-00000B000000}" name="Exception owner"/>
    <tableColumn id="12" xr3:uid="{00000000-0010-0000-0100-00000C000000}" name="Exception due"/>
    <tableColumn id="13" xr3:uid="{00000000-0010-0000-0100-00000D000000}" name="Control status"/>
    <tableColumn id="14" xr3:uid="{00000000-0010-0000-0100-00000E000000}" name="Data check"/>
    <tableColumn id="15" xr3:uid="{00000000-0010-0000-0100-00000F000000}" name="Queue rank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Handover_en" displayName="Handover_en" ref="A10:O100" totalsRowShown="0">
  <autoFilter ref="A10:O100" xr:uid="{00000000-0009-0000-0100-000003000000}"/>
  <tableColumns count="15">
    <tableColumn id="1" xr3:uid="{00000000-0010-0000-0200-000001000000}" name="Handover ID"/>
    <tableColumn id="2" xr3:uid="{00000000-0010-0000-0200-000002000000}" name="Date"/>
    <tableColumn id="3" xr3:uid="{00000000-0010-0000-0200-000003000000}" name="Shift"/>
    <tableColumn id="4" xr3:uid="{00000000-0010-0000-0200-000004000000}" name="From"/>
    <tableColumn id="5" xr3:uid="{00000000-0010-0000-0200-000005000000}" name="To"/>
    <tableColumn id="6" xr3:uid="{00000000-0010-0000-0200-000006000000}" name="Priority"/>
    <tableColumn id="7" xr3:uid="{00000000-0010-0000-0200-000007000000}" name="Topic"/>
    <tableColumn id="8" xr3:uid="{00000000-0010-0000-0200-000008000000}" name="Details"/>
    <tableColumn id="9" xr3:uid="{00000000-0010-0000-0200-000009000000}" name="Required action"/>
    <tableColumn id="10" xr3:uid="{00000000-0010-0000-0200-00000A000000}" name="Action owner"/>
    <tableColumn id="11" xr3:uid="{00000000-0010-0000-0200-00000B000000}" name="Due date"/>
    <tableColumn id="12" xr3:uid="{00000000-0010-0000-0200-00000C000000}" name="Status"/>
    <tableColumn id="13" xr3:uid="{00000000-0010-0000-0200-00000D000000}" name="Action status"/>
    <tableColumn id="14" xr3:uid="{00000000-0010-0000-0200-00000E000000}" name="Data check"/>
    <tableColumn id="15" xr3:uid="{00000000-0010-0000-0200-00000F000000}" name="Queue rank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Issues_en" displayName="Issues_en" ref="A10:R100" totalsRowShown="0">
  <autoFilter ref="A10:R100" xr:uid="{00000000-0009-0000-0100-000004000000}"/>
  <tableColumns count="18">
    <tableColumn id="1" xr3:uid="{00000000-0010-0000-0300-000001000000}" name="Issue ID"/>
    <tableColumn id="2" xr3:uid="{00000000-0010-0000-0300-000002000000}" name="Date raised"/>
    <tableColumn id="3" xr3:uid="{00000000-0010-0000-0300-000003000000}" name="Department"/>
    <tableColumn id="4" xr3:uid="{00000000-0010-0000-0300-000004000000}" name="Issue"/>
    <tableColumn id="5" xr3:uid="{00000000-0010-0000-0300-000005000000}" name="Severity"/>
    <tableColumn id="6" xr3:uid="{00000000-0010-0000-0300-000006000000}" name="Operational impact"/>
    <tableColumn id="7" xr3:uid="{00000000-0010-0000-0300-000007000000}" name="Immediate containment"/>
    <tableColumn id="8" xr3:uid="{00000000-0010-0000-0300-000008000000}" name="Root cause"/>
    <tableColumn id="9" xr3:uid="{00000000-0010-0000-0300-000009000000}" name="Corrective action"/>
    <tableColumn id="10" xr3:uid="{00000000-0010-0000-0300-00000A000000}" name="Owner"/>
    <tableColumn id="11" xr3:uid="{00000000-0010-0000-0300-00000B000000}" name="Due date"/>
    <tableColumn id="12" xr3:uid="{00000000-0010-0000-0300-00000C000000}" name="Status"/>
    <tableColumn id="13" xr3:uid="{00000000-0010-0000-0300-00000D000000}" name="Closed date"/>
    <tableColumn id="14" xr3:uid="{00000000-0010-0000-0300-00000E000000}" name="Next review"/>
    <tableColumn id="15" xr3:uid="{00000000-0010-0000-0300-00000F000000}" name="Aging days"/>
    <tableColumn id="16" xr3:uid="{00000000-0010-0000-0300-000010000000}" name="Action status"/>
    <tableColumn id="17" xr3:uid="{00000000-0010-0000-0300-000011000000}" name="Data check"/>
    <tableColumn id="18" xr3:uid="{00000000-0010-0000-0300-000012000000}" name="Queue rank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Kpis_en" displayName="Kpis_en" ref="A10:L150" totalsRowShown="0">
  <autoFilter ref="A10:L150" xr:uid="{00000000-0009-0000-0100-000005000000}"/>
  <tableColumns count="12">
    <tableColumn id="1" xr3:uid="{00000000-0010-0000-0400-000001000000}" name="Date"/>
    <tableColumn id="2" xr3:uid="{00000000-0010-0000-0400-000002000000}" name="KPI ID"/>
    <tableColumn id="3" xr3:uid="{00000000-0010-0000-0400-000003000000}" name="Department"/>
    <tableColumn id="4" xr3:uid="{00000000-0010-0000-0400-000004000000}" name="Metric"/>
    <tableColumn id="5" xr3:uid="{00000000-0010-0000-0400-000005000000}" name="Unit"/>
    <tableColumn id="6" xr3:uid="{00000000-0010-0000-0400-000006000000}" name="Direction"/>
    <tableColumn id="7" xr3:uid="{00000000-0010-0000-0400-000007000000}" name="Target"/>
    <tableColumn id="8" xr3:uid="{00000000-0010-0000-0400-000008000000}" name="Actual"/>
    <tableColumn id="9" xr3:uid="{00000000-0010-0000-0400-000009000000}" name="Variance"/>
    <tableColumn id="10" xr3:uid="{00000000-0010-0000-0400-00000A000000}" name="Performance"/>
    <tableColumn id="11" xr3:uid="{00000000-0010-0000-0400-00000B000000}" name="KPI status"/>
    <tableColumn id="12" xr3:uid="{00000000-0010-0000-0400-00000C000000}" name="Data check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0"/>
  <sheetViews>
    <sheetView showGridLines="0" tabSelected="1" workbookViewId="0"/>
  </sheetViews>
  <sheetFormatPr baseColWidth="10" defaultColWidth="8.83203125" defaultRowHeight="15"/>
  <cols>
    <col min="1" max="4" width="18" customWidth="1"/>
    <col min="5" max="5" width="4" customWidth="1"/>
    <col min="6" max="9" width="18" customWidth="1"/>
    <col min="10" max="10" width="4" customWidth="1"/>
    <col min="11" max="14" width="18" customWidth="1"/>
    <col min="15" max="15" width="4" customWidth="1"/>
    <col min="16" max="20" width="18" customWidth="1"/>
  </cols>
  <sheetData>
    <row r="1" spans="1:20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" customHeight="1">
      <c r="A2" s="49" t="s">
        <v>0</v>
      </c>
      <c r="B2" s="50" t="s">
        <v>0</v>
      </c>
      <c r="C2" s="51" t="s">
        <v>1</v>
      </c>
      <c r="D2" s="52" t="s">
        <v>1</v>
      </c>
      <c r="E2" s="51" t="s">
        <v>2</v>
      </c>
      <c r="F2" s="52" t="s">
        <v>2</v>
      </c>
      <c r="G2" s="51" t="s">
        <v>3</v>
      </c>
      <c r="H2" s="52" t="s">
        <v>3</v>
      </c>
      <c r="I2" s="51" t="s">
        <v>4</v>
      </c>
      <c r="J2" s="52" t="s">
        <v>4</v>
      </c>
      <c r="K2" s="51" t="s">
        <v>5</v>
      </c>
      <c r="L2" s="52" t="s">
        <v>5</v>
      </c>
      <c r="M2" s="51" t="s">
        <v>6</v>
      </c>
      <c r="N2" s="52" t="s">
        <v>6</v>
      </c>
      <c r="O2" s="51" t="s">
        <v>7</v>
      </c>
      <c r="P2" s="52" t="s">
        <v>7</v>
      </c>
      <c r="Q2" s="51" t="s">
        <v>8</v>
      </c>
      <c r="R2" s="52" t="s">
        <v>8</v>
      </c>
      <c r="S2" s="51" t="s">
        <v>9</v>
      </c>
      <c r="T2" s="52" t="s">
        <v>9</v>
      </c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0" customHeight="1">
      <c r="A4" s="53" t="s">
        <v>10</v>
      </c>
      <c r="B4" s="53" t="s">
        <v>10</v>
      </c>
      <c r="C4" s="53" t="s">
        <v>10</v>
      </c>
      <c r="D4" s="53" t="s">
        <v>10</v>
      </c>
      <c r="E4" s="53" t="s">
        <v>10</v>
      </c>
      <c r="F4" s="53" t="s">
        <v>10</v>
      </c>
      <c r="G4" s="53" t="s">
        <v>10</v>
      </c>
      <c r="H4" s="53" t="s">
        <v>10</v>
      </c>
      <c r="I4" s="53" t="s">
        <v>10</v>
      </c>
      <c r="J4" s="53" t="s">
        <v>10</v>
      </c>
      <c r="K4" s="53" t="s">
        <v>10</v>
      </c>
      <c r="L4" s="53" t="s">
        <v>10</v>
      </c>
      <c r="M4" s="53" t="s">
        <v>10</v>
      </c>
      <c r="N4" s="53" t="s">
        <v>10</v>
      </c>
      <c r="O4" s="53" t="s">
        <v>10</v>
      </c>
      <c r="P4" s="53" t="s">
        <v>10</v>
      </c>
      <c r="Q4" s="53" t="s">
        <v>10</v>
      </c>
      <c r="R4" s="53" t="s">
        <v>10</v>
      </c>
      <c r="S4" s="53" t="s">
        <v>10</v>
      </c>
      <c r="T4" s="53" t="s">
        <v>10</v>
      </c>
    </row>
    <row r="5" spans="1:2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2" customHeight="1">
      <c r="A6" s="54" t="s">
        <v>11</v>
      </c>
      <c r="B6" s="54" t="s">
        <v>11</v>
      </c>
      <c r="C6" s="54" t="s">
        <v>11</v>
      </c>
      <c r="D6" s="54" t="s">
        <v>11</v>
      </c>
      <c r="E6" s="54" t="s">
        <v>11</v>
      </c>
      <c r="F6" s="54" t="s">
        <v>11</v>
      </c>
      <c r="G6" s="54" t="s">
        <v>11</v>
      </c>
      <c r="H6" s="54" t="s">
        <v>11</v>
      </c>
      <c r="I6" s="54" t="s">
        <v>11</v>
      </c>
      <c r="J6" s="54" t="s">
        <v>11</v>
      </c>
      <c r="K6" s="54" t="s">
        <v>11</v>
      </c>
      <c r="L6" s="54" t="s">
        <v>11</v>
      </c>
      <c r="M6" s="54" t="s">
        <v>11</v>
      </c>
      <c r="N6" s="54" t="s">
        <v>11</v>
      </c>
      <c r="O6" s="54" t="s">
        <v>11</v>
      </c>
      <c r="P6" s="54" t="s">
        <v>11</v>
      </c>
      <c r="Q6" s="54" t="s">
        <v>11</v>
      </c>
      <c r="R6" s="54" t="s">
        <v>11</v>
      </c>
      <c r="S6" s="54" t="s">
        <v>11</v>
      </c>
      <c r="T6" s="54" t="s">
        <v>11</v>
      </c>
    </row>
    <row r="7" spans="1:20" ht="22" customHeight="1">
      <c r="A7" s="55" t="s">
        <v>12</v>
      </c>
      <c r="B7" s="55" t="s">
        <v>12</v>
      </c>
      <c r="C7" s="55" t="s">
        <v>12</v>
      </c>
      <c r="D7" s="55" t="s">
        <v>12</v>
      </c>
      <c r="E7" s="55" t="s">
        <v>12</v>
      </c>
      <c r="F7" s="55" t="s">
        <v>12</v>
      </c>
      <c r="G7" s="55" t="s">
        <v>12</v>
      </c>
      <c r="H7" s="55" t="s">
        <v>12</v>
      </c>
      <c r="I7" s="55" t="s">
        <v>12</v>
      </c>
      <c r="J7" s="55" t="s">
        <v>12</v>
      </c>
      <c r="K7" s="55" t="s">
        <v>12</v>
      </c>
      <c r="L7" s="55" t="s">
        <v>12</v>
      </c>
      <c r="M7" s="55" t="s">
        <v>12</v>
      </c>
      <c r="N7" s="55" t="s">
        <v>12</v>
      </c>
      <c r="O7" s="55" t="s">
        <v>12</v>
      </c>
      <c r="P7" s="55" t="s">
        <v>12</v>
      </c>
      <c r="Q7" s="55" t="s">
        <v>12</v>
      </c>
      <c r="R7" s="55" t="s">
        <v>12</v>
      </c>
      <c r="S7" s="55" t="s">
        <v>12</v>
      </c>
      <c r="T7" s="55" t="s">
        <v>12</v>
      </c>
    </row>
    <row r="8" spans="1:2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56" t="s">
        <v>13</v>
      </c>
      <c r="B9" s="57" t="s">
        <v>13</v>
      </c>
      <c r="C9" s="57" t="s">
        <v>13</v>
      </c>
      <c r="D9" s="57" t="s">
        <v>13</v>
      </c>
      <c r="E9" s="57" t="s">
        <v>13</v>
      </c>
      <c r="F9" s="57" t="s">
        <v>13</v>
      </c>
      <c r="G9" s="57" t="s">
        <v>13</v>
      </c>
      <c r="H9" s="57" t="s">
        <v>13</v>
      </c>
      <c r="I9" s="57" t="s">
        <v>13</v>
      </c>
      <c r="J9" s="57" t="s">
        <v>13</v>
      </c>
      <c r="K9" s="57" t="s">
        <v>13</v>
      </c>
      <c r="L9" s="57" t="s">
        <v>13</v>
      </c>
      <c r="M9" s="57" t="s">
        <v>13</v>
      </c>
      <c r="N9" s="57" t="s">
        <v>13</v>
      </c>
      <c r="O9" s="57" t="s">
        <v>13</v>
      </c>
      <c r="P9" s="57" t="s">
        <v>13</v>
      </c>
      <c r="Q9" s="57" t="s">
        <v>13</v>
      </c>
      <c r="R9" s="57" t="s">
        <v>13</v>
      </c>
      <c r="S9" s="57" t="s">
        <v>13</v>
      </c>
      <c r="T9" s="58" t="s">
        <v>13</v>
      </c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>
      <c r="A11" s="59" t="s">
        <v>14</v>
      </c>
      <c r="B11" s="59" t="s">
        <v>14</v>
      </c>
      <c r="C11" s="59" t="s">
        <v>14</v>
      </c>
      <c r="D11" s="59" t="s">
        <v>14</v>
      </c>
      <c r="E11" s="1"/>
      <c r="F11" s="61" t="s">
        <v>15</v>
      </c>
      <c r="G11" s="61" t="s">
        <v>15</v>
      </c>
      <c r="H11" s="61" t="s">
        <v>15</v>
      </c>
      <c r="I11" s="61" t="s">
        <v>15</v>
      </c>
      <c r="J11" s="61" t="s">
        <v>15</v>
      </c>
      <c r="K11" s="1"/>
      <c r="L11" s="62" t="s">
        <v>16</v>
      </c>
      <c r="M11" s="62" t="s">
        <v>16</v>
      </c>
      <c r="N11" s="62" t="s">
        <v>16</v>
      </c>
      <c r="O11" s="62" t="s">
        <v>16</v>
      </c>
      <c r="P11" s="1"/>
      <c r="Q11" s="61" t="s">
        <v>17</v>
      </c>
      <c r="R11" s="61" t="s">
        <v>17</v>
      </c>
      <c r="S11" s="61" t="s">
        <v>17</v>
      </c>
      <c r="T11" s="61" t="s">
        <v>17</v>
      </c>
    </row>
    <row r="12" spans="1:20">
      <c r="A12" s="60">
        <f>COUNTIF(TASKS!$M$11:$M$110,"Overdue")+COUNTIF(TASKS!$M$11:$M$110,"Due today")+COUNTIF(TASKS!$M$11:$M$110,"Due soon")+COUNTIF(TASKS!$M$11:$M$110,"On track")</f>
        <v>11</v>
      </c>
      <c r="B12" s="60"/>
      <c r="C12" s="60"/>
      <c r="D12" s="60"/>
      <c r="E12" s="1"/>
      <c r="F12" s="60">
        <f>COUNTIF(TASKS!$M$11:$M$110,"Overdue")+COUNTIF(HANDOVER!$M$11:$M$100,"Overdue")+COUNTIF(ISSUES!$P$11:$P$100,"Overdue")</f>
        <v>3</v>
      </c>
      <c r="G12" s="60"/>
      <c r="H12" s="60"/>
      <c r="I12" s="60"/>
      <c r="J12" s="60"/>
      <c r="K12" s="1"/>
      <c r="L12" s="63">
        <f>IF(COUNTIFS(CHECKLISTS!$B$11:$B$130,SETUP!$D$11,CHECKLISTS!$G$11:$G$130,"Yes")=0,"",COUNTIFS(CHECKLISTS!$B$11:$B$130,SETUP!$D$11,CHECKLISTS!$G$11:$G$130,"Yes",CHECKLISTS!$H$11:$H$130,"Complete")/COUNTIFS(CHECKLISTS!$B$11:$B$130,SETUP!$D$11,CHECKLISTS!$G$11:$G$130,"Yes"))</f>
        <v>0.625</v>
      </c>
      <c r="M12" s="63"/>
      <c r="N12" s="63"/>
      <c r="O12" s="63"/>
      <c r="P12" s="1"/>
      <c r="Q12" s="60">
        <f>COUNTIFS(ISSUES!$E$11:$E$100,"Critical",ISSUES!$L$11:$L$100,"&lt;&gt;Closed")+COUNTIFS(ISSUES!$E$11:$E$100,"High",ISSUES!$L$11:$L$100,"&lt;&gt;Closed")</f>
        <v>2</v>
      </c>
      <c r="R12" s="60"/>
      <c r="S12" s="60"/>
      <c r="T12" s="60"/>
    </row>
    <row r="13" spans="1:20">
      <c r="A13" s="60"/>
      <c r="B13" s="60"/>
      <c r="C13" s="60"/>
      <c r="D13" s="60"/>
      <c r="E13" s="1"/>
      <c r="F13" s="60"/>
      <c r="G13" s="60"/>
      <c r="H13" s="60"/>
      <c r="I13" s="60"/>
      <c r="J13" s="60"/>
      <c r="K13" s="1"/>
      <c r="L13" s="63"/>
      <c r="M13" s="63"/>
      <c r="N13" s="63"/>
      <c r="O13" s="63"/>
      <c r="P13" s="1"/>
      <c r="Q13" s="60"/>
      <c r="R13" s="60"/>
      <c r="S13" s="60"/>
      <c r="T13" s="60"/>
    </row>
    <row r="14" spans="1:20">
      <c r="A14" s="60"/>
      <c r="B14" s="60"/>
      <c r="C14" s="60"/>
      <c r="D14" s="60"/>
      <c r="E14" s="1"/>
      <c r="F14" s="60"/>
      <c r="G14" s="60"/>
      <c r="H14" s="60"/>
      <c r="I14" s="60"/>
      <c r="J14" s="60"/>
      <c r="K14" s="1"/>
      <c r="L14" s="63"/>
      <c r="M14" s="63"/>
      <c r="N14" s="63"/>
      <c r="O14" s="63"/>
      <c r="P14" s="1"/>
      <c r="Q14" s="60"/>
      <c r="R14" s="60"/>
      <c r="S14" s="60"/>
      <c r="T14" s="60"/>
    </row>
    <row r="15" spans="1:20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>
      <c r="A17" s="56" t="s">
        <v>18</v>
      </c>
      <c r="B17" s="57" t="s">
        <v>18</v>
      </c>
      <c r="C17" s="57" t="s">
        <v>18</v>
      </c>
      <c r="D17" s="57" t="s">
        <v>18</v>
      </c>
      <c r="E17" s="57" t="s">
        <v>18</v>
      </c>
      <c r="F17" s="57" t="s">
        <v>18</v>
      </c>
      <c r="G17" s="57" t="s">
        <v>18</v>
      </c>
      <c r="H17" s="57" t="s">
        <v>18</v>
      </c>
      <c r="I17" s="57" t="s">
        <v>18</v>
      </c>
      <c r="J17" s="57" t="s">
        <v>18</v>
      </c>
      <c r="K17" s="57" t="s">
        <v>18</v>
      </c>
      <c r="L17" s="57" t="s">
        <v>18</v>
      </c>
      <c r="M17" s="57" t="s">
        <v>18</v>
      </c>
      <c r="N17" s="57" t="s">
        <v>18</v>
      </c>
      <c r="O17" s="57" t="s">
        <v>18</v>
      </c>
      <c r="P17" s="57" t="s">
        <v>18</v>
      </c>
      <c r="Q17" s="57" t="s">
        <v>18</v>
      </c>
      <c r="R17" s="57" t="s">
        <v>18</v>
      </c>
      <c r="S17" s="57" t="s">
        <v>18</v>
      </c>
      <c r="T17" s="58" t="s">
        <v>18</v>
      </c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64" t="s">
        <v>19</v>
      </c>
      <c r="B19" s="65" t="s">
        <v>19</v>
      </c>
      <c r="C19" s="65" t="s">
        <v>19</v>
      </c>
      <c r="D19" s="65" t="s">
        <v>19</v>
      </c>
      <c r="E19" s="66" t="s">
        <v>19</v>
      </c>
      <c r="F19" s="73" t="s">
        <v>20</v>
      </c>
      <c r="G19" s="74" t="s">
        <v>20</v>
      </c>
      <c r="H19" s="74" t="s">
        <v>20</v>
      </c>
      <c r="I19" s="74" t="s">
        <v>20</v>
      </c>
      <c r="J19" s="75" t="s">
        <v>20</v>
      </c>
      <c r="K19" s="82" t="s">
        <v>21</v>
      </c>
      <c r="L19" s="83" t="s">
        <v>21</v>
      </c>
      <c r="M19" s="83" t="s">
        <v>21</v>
      </c>
      <c r="N19" s="83" t="s">
        <v>21</v>
      </c>
      <c r="O19" s="84" t="s">
        <v>21</v>
      </c>
      <c r="P19" s="91" t="s">
        <v>22</v>
      </c>
      <c r="Q19" s="92" t="s">
        <v>22</v>
      </c>
      <c r="R19" s="92" t="s">
        <v>22</v>
      </c>
      <c r="S19" s="92" t="s">
        <v>22</v>
      </c>
      <c r="T19" s="93" t="s">
        <v>22</v>
      </c>
    </row>
    <row r="20" spans="1:20">
      <c r="A20" s="67" t="s">
        <v>19</v>
      </c>
      <c r="B20" s="68" t="s">
        <v>19</v>
      </c>
      <c r="C20" s="68" t="s">
        <v>19</v>
      </c>
      <c r="D20" s="68" t="s">
        <v>19</v>
      </c>
      <c r="E20" s="69" t="s">
        <v>19</v>
      </c>
      <c r="F20" s="76" t="s">
        <v>20</v>
      </c>
      <c r="G20" s="77" t="s">
        <v>20</v>
      </c>
      <c r="H20" s="77" t="s">
        <v>20</v>
      </c>
      <c r="I20" s="77" t="s">
        <v>20</v>
      </c>
      <c r="J20" s="78" t="s">
        <v>20</v>
      </c>
      <c r="K20" s="85" t="s">
        <v>21</v>
      </c>
      <c r="L20" s="86" t="s">
        <v>21</v>
      </c>
      <c r="M20" s="86" t="s">
        <v>21</v>
      </c>
      <c r="N20" s="86" t="s">
        <v>21</v>
      </c>
      <c r="O20" s="87" t="s">
        <v>21</v>
      </c>
      <c r="P20" s="94" t="s">
        <v>22</v>
      </c>
      <c r="Q20" s="95" t="s">
        <v>22</v>
      </c>
      <c r="R20" s="95" t="s">
        <v>22</v>
      </c>
      <c r="S20" s="95" t="s">
        <v>22</v>
      </c>
      <c r="T20" s="96" t="s">
        <v>22</v>
      </c>
    </row>
    <row r="21" spans="1:20">
      <c r="A21" s="67" t="s">
        <v>19</v>
      </c>
      <c r="B21" s="68" t="s">
        <v>19</v>
      </c>
      <c r="C21" s="68" t="s">
        <v>19</v>
      </c>
      <c r="D21" s="68" t="s">
        <v>19</v>
      </c>
      <c r="E21" s="69" t="s">
        <v>19</v>
      </c>
      <c r="F21" s="76" t="s">
        <v>20</v>
      </c>
      <c r="G21" s="77" t="s">
        <v>20</v>
      </c>
      <c r="H21" s="77" t="s">
        <v>20</v>
      </c>
      <c r="I21" s="77" t="s">
        <v>20</v>
      </c>
      <c r="J21" s="78" t="s">
        <v>20</v>
      </c>
      <c r="K21" s="85" t="s">
        <v>21</v>
      </c>
      <c r="L21" s="86" t="s">
        <v>21</v>
      </c>
      <c r="M21" s="86" t="s">
        <v>21</v>
      </c>
      <c r="N21" s="86" t="s">
        <v>21</v>
      </c>
      <c r="O21" s="87" t="s">
        <v>21</v>
      </c>
      <c r="P21" s="94" t="s">
        <v>22</v>
      </c>
      <c r="Q21" s="95" t="s">
        <v>22</v>
      </c>
      <c r="R21" s="95" t="s">
        <v>22</v>
      </c>
      <c r="S21" s="95" t="s">
        <v>22</v>
      </c>
      <c r="T21" s="96" t="s">
        <v>22</v>
      </c>
    </row>
    <row r="22" spans="1:20">
      <c r="A22" s="67" t="s">
        <v>19</v>
      </c>
      <c r="B22" s="68" t="s">
        <v>19</v>
      </c>
      <c r="C22" s="68" t="s">
        <v>19</v>
      </c>
      <c r="D22" s="68" t="s">
        <v>19</v>
      </c>
      <c r="E22" s="69" t="s">
        <v>19</v>
      </c>
      <c r="F22" s="76" t="s">
        <v>20</v>
      </c>
      <c r="G22" s="77" t="s">
        <v>20</v>
      </c>
      <c r="H22" s="77" t="s">
        <v>20</v>
      </c>
      <c r="I22" s="77" t="s">
        <v>20</v>
      </c>
      <c r="J22" s="78" t="s">
        <v>20</v>
      </c>
      <c r="K22" s="85" t="s">
        <v>21</v>
      </c>
      <c r="L22" s="86" t="s">
        <v>21</v>
      </c>
      <c r="M22" s="86" t="s">
        <v>21</v>
      </c>
      <c r="N22" s="86" t="s">
        <v>21</v>
      </c>
      <c r="O22" s="87" t="s">
        <v>21</v>
      </c>
      <c r="P22" s="94" t="s">
        <v>22</v>
      </c>
      <c r="Q22" s="95" t="s">
        <v>22</v>
      </c>
      <c r="R22" s="95" t="s">
        <v>22</v>
      </c>
      <c r="S22" s="95" t="s">
        <v>22</v>
      </c>
      <c r="T22" s="96" t="s">
        <v>22</v>
      </c>
    </row>
    <row r="23" spans="1:20">
      <c r="A23" s="67" t="s">
        <v>19</v>
      </c>
      <c r="B23" s="68" t="s">
        <v>19</v>
      </c>
      <c r="C23" s="68" t="s">
        <v>19</v>
      </c>
      <c r="D23" s="68" t="s">
        <v>19</v>
      </c>
      <c r="E23" s="69" t="s">
        <v>19</v>
      </c>
      <c r="F23" s="76" t="s">
        <v>20</v>
      </c>
      <c r="G23" s="77" t="s">
        <v>20</v>
      </c>
      <c r="H23" s="77" t="s">
        <v>20</v>
      </c>
      <c r="I23" s="77" t="s">
        <v>20</v>
      </c>
      <c r="J23" s="78" t="s">
        <v>20</v>
      </c>
      <c r="K23" s="85" t="s">
        <v>21</v>
      </c>
      <c r="L23" s="86" t="s">
        <v>21</v>
      </c>
      <c r="M23" s="86" t="s">
        <v>21</v>
      </c>
      <c r="N23" s="86" t="s">
        <v>21</v>
      </c>
      <c r="O23" s="87" t="s">
        <v>21</v>
      </c>
      <c r="P23" s="94" t="s">
        <v>22</v>
      </c>
      <c r="Q23" s="95" t="s">
        <v>22</v>
      </c>
      <c r="R23" s="95" t="s">
        <v>22</v>
      </c>
      <c r="S23" s="95" t="s">
        <v>22</v>
      </c>
      <c r="T23" s="96" t="s">
        <v>22</v>
      </c>
    </row>
    <row r="24" spans="1:20">
      <c r="A24" s="70" t="s">
        <v>19</v>
      </c>
      <c r="B24" s="71" t="s">
        <v>19</v>
      </c>
      <c r="C24" s="71" t="s">
        <v>19</v>
      </c>
      <c r="D24" s="71" t="s">
        <v>19</v>
      </c>
      <c r="E24" s="72" t="s">
        <v>19</v>
      </c>
      <c r="F24" s="79" t="s">
        <v>20</v>
      </c>
      <c r="G24" s="80" t="s">
        <v>20</v>
      </c>
      <c r="H24" s="80" t="s">
        <v>20</v>
      </c>
      <c r="I24" s="80" t="s">
        <v>20</v>
      </c>
      <c r="J24" s="81" t="s">
        <v>20</v>
      </c>
      <c r="K24" s="88" t="s">
        <v>21</v>
      </c>
      <c r="L24" s="89" t="s">
        <v>21</v>
      </c>
      <c r="M24" s="89" t="s">
        <v>21</v>
      </c>
      <c r="N24" s="89" t="s">
        <v>21</v>
      </c>
      <c r="O24" s="90" t="s">
        <v>21</v>
      </c>
      <c r="P24" s="97" t="s">
        <v>22</v>
      </c>
      <c r="Q24" s="98" t="s">
        <v>22</v>
      </c>
      <c r="R24" s="98" t="s">
        <v>22</v>
      </c>
      <c r="S24" s="98" t="s">
        <v>22</v>
      </c>
      <c r="T24" s="99" t="s">
        <v>22</v>
      </c>
    </row>
    <row r="25" spans="1:20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56" t="s">
        <v>23</v>
      </c>
      <c r="B27" s="57" t="s">
        <v>23</v>
      </c>
      <c r="C27" s="57" t="s">
        <v>23</v>
      </c>
      <c r="D27" s="57" t="s">
        <v>23</v>
      </c>
      <c r="E27" s="57" t="s">
        <v>23</v>
      </c>
      <c r="F27" s="57" t="s">
        <v>23</v>
      </c>
      <c r="G27" s="57" t="s">
        <v>23</v>
      </c>
      <c r="H27" s="57" t="s">
        <v>23</v>
      </c>
      <c r="I27" s="57" t="s">
        <v>23</v>
      </c>
      <c r="J27" s="57" t="s">
        <v>23</v>
      </c>
      <c r="K27" s="57" t="s">
        <v>23</v>
      </c>
      <c r="L27" s="57" t="s">
        <v>23</v>
      </c>
      <c r="M27" s="57" t="s">
        <v>23</v>
      </c>
      <c r="N27" s="57" t="s">
        <v>23</v>
      </c>
      <c r="O27" s="57" t="s">
        <v>23</v>
      </c>
      <c r="P27" s="57" t="s">
        <v>23</v>
      </c>
      <c r="Q27" s="57" t="s">
        <v>23</v>
      </c>
      <c r="R27" s="57" t="s">
        <v>23</v>
      </c>
      <c r="S27" s="57" t="s">
        <v>23</v>
      </c>
      <c r="T27" s="58" t="s">
        <v>23</v>
      </c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00" t="s">
        <v>24</v>
      </c>
      <c r="B29" s="100" t="s">
        <v>24</v>
      </c>
      <c r="C29" s="100" t="s">
        <v>24</v>
      </c>
      <c r="D29" s="100" t="s">
        <v>24</v>
      </c>
      <c r="E29" s="100" t="s">
        <v>24</v>
      </c>
      <c r="F29" s="100" t="s">
        <v>24</v>
      </c>
      <c r="G29" s="100" t="s">
        <v>24</v>
      </c>
      <c r="H29" s="100" t="s">
        <v>24</v>
      </c>
      <c r="I29" s="100" t="s">
        <v>24</v>
      </c>
      <c r="J29" s="100" t="s">
        <v>24</v>
      </c>
      <c r="K29" s="100" t="s">
        <v>24</v>
      </c>
      <c r="L29" s="100" t="s">
        <v>24</v>
      </c>
      <c r="M29" s="100" t="s">
        <v>24</v>
      </c>
      <c r="N29" s="100" t="s">
        <v>24</v>
      </c>
      <c r="O29" s="100" t="s">
        <v>24</v>
      </c>
      <c r="P29" s="100" t="s">
        <v>24</v>
      </c>
      <c r="Q29" s="100" t="s">
        <v>24</v>
      </c>
      <c r="R29" s="100" t="s">
        <v>24</v>
      </c>
      <c r="S29" s="100" t="s">
        <v>24</v>
      </c>
      <c r="T29" s="100" t="s">
        <v>24</v>
      </c>
    </row>
    <row r="30" spans="1:2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101" t="s">
        <v>25</v>
      </c>
      <c r="B31" s="101" t="s">
        <v>25</v>
      </c>
      <c r="C31" s="101" t="s">
        <v>25</v>
      </c>
      <c r="D31" s="101" t="s">
        <v>25</v>
      </c>
      <c r="E31" s="101" t="s">
        <v>25</v>
      </c>
      <c r="F31" s="101" t="s">
        <v>25</v>
      </c>
      <c r="G31" s="101" t="s">
        <v>25</v>
      </c>
      <c r="H31" s="101" t="s">
        <v>25</v>
      </c>
      <c r="I31" s="101" t="s">
        <v>25</v>
      </c>
      <c r="J31" s="101" t="s">
        <v>25</v>
      </c>
      <c r="K31" s="101" t="s">
        <v>25</v>
      </c>
      <c r="L31" s="101" t="s">
        <v>25</v>
      </c>
      <c r="M31" s="101" t="s">
        <v>25</v>
      </c>
      <c r="N31" s="101" t="s">
        <v>25</v>
      </c>
      <c r="O31" s="101" t="s">
        <v>25</v>
      </c>
      <c r="P31" s="101" t="s">
        <v>25</v>
      </c>
      <c r="Q31" s="101" t="s">
        <v>25</v>
      </c>
      <c r="R31" s="101" t="s">
        <v>25</v>
      </c>
      <c r="S31" s="101" t="s">
        <v>25</v>
      </c>
      <c r="T31" s="101" t="s">
        <v>25</v>
      </c>
    </row>
    <row r="32" spans="1:20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100" t="s">
        <v>26</v>
      </c>
      <c r="B33" s="100" t="s">
        <v>26</v>
      </c>
      <c r="C33" s="100" t="s">
        <v>26</v>
      </c>
      <c r="D33" s="100" t="s">
        <v>26</v>
      </c>
      <c r="E33" s="100" t="s">
        <v>26</v>
      </c>
      <c r="F33" s="100" t="s">
        <v>26</v>
      </c>
      <c r="G33" s="100" t="s">
        <v>26</v>
      </c>
      <c r="H33" s="100" t="s">
        <v>26</v>
      </c>
      <c r="I33" s="100" t="s">
        <v>26</v>
      </c>
      <c r="J33" s="100" t="s">
        <v>26</v>
      </c>
      <c r="K33" s="100" t="s">
        <v>26</v>
      </c>
      <c r="L33" s="100" t="s">
        <v>26</v>
      </c>
      <c r="M33" s="100" t="s">
        <v>26</v>
      </c>
      <c r="N33" s="100" t="s">
        <v>26</v>
      </c>
      <c r="O33" s="100" t="s">
        <v>26</v>
      </c>
      <c r="P33" s="100" t="s">
        <v>26</v>
      </c>
      <c r="Q33" s="100" t="s">
        <v>26</v>
      </c>
      <c r="R33" s="100" t="s">
        <v>26</v>
      </c>
      <c r="S33" s="100" t="s">
        <v>26</v>
      </c>
      <c r="T33" s="100" t="s">
        <v>26</v>
      </c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01" t="s">
        <v>27</v>
      </c>
      <c r="B35" s="101" t="s">
        <v>27</v>
      </c>
      <c r="C35" s="101" t="s">
        <v>27</v>
      </c>
      <c r="D35" s="101" t="s">
        <v>27</v>
      </c>
      <c r="E35" s="101" t="s">
        <v>27</v>
      </c>
      <c r="F35" s="101" t="s">
        <v>27</v>
      </c>
      <c r="G35" s="101" t="s">
        <v>27</v>
      </c>
      <c r="H35" s="101" t="s">
        <v>27</v>
      </c>
      <c r="I35" s="101" t="s">
        <v>27</v>
      </c>
      <c r="J35" s="101" t="s">
        <v>27</v>
      </c>
      <c r="K35" s="101" t="s">
        <v>27</v>
      </c>
      <c r="L35" s="101" t="s">
        <v>27</v>
      </c>
      <c r="M35" s="101" t="s">
        <v>27</v>
      </c>
      <c r="N35" s="101" t="s">
        <v>27</v>
      </c>
      <c r="O35" s="101" t="s">
        <v>27</v>
      </c>
      <c r="P35" s="101" t="s">
        <v>27</v>
      </c>
      <c r="Q35" s="101" t="s">
        <v>27</v>
      </c>
      <c r="R35" s="101" t="s">
        <v>27</v>
      </c>
      <c r="S35" s="101" t="s">
        <v>27</v>
      </c>
      <c r="T35" s="101" t="s">
        <v>27</v>
      </c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02" t="s">
        <v>28</v>
      </c>
      <c r="B38" s="102" t="s">
        <v>28</v>
      </c>
      <c r="C38" s="102" t="s">
        <v>28</v>
      </c>
      <c r="D38" s="102" t="s">
        <v>28</v>
      </c>
      <c r="E38" s="102" t="s">
        <v>28</v>
      </c>
      <c r="F38" s="102" t="s">
        <v>28</v>
      </c>
      <c r="G38" s="102" t="s">
        <v>28</v>
      </c>
      <c r="H38" s="102" t="s">
        <v>28</v>
      </c>
      <c r="I38" s="102" t="s">
        <v>28</v>
      </c>
      <c r="J38" s="102" t="s">
        <v>28</v>
      </c>
      <c r="K38" s="102" t="s">
        <v>28</v>
      </c>
      <c r="L38" s="102" t="s">
        <v>28</v>
      </c>
      <c r="M38" s="102" t="s">
        <v>28</v>
      </c>
      <c r="N38" s="102" t="s">
        <v>28</v>
      </c>
      <c r="O38" s="102" t="s">
        <v>28</v>
      </c>
      <c r="P38" s="102" t="s">
        <v>28</v>
      </c>
      <c r="Q38" s="102" t="s">
        <v>28</v>
      </c>
      <c r="R38" s="102" t="s">
        <v>28</v>
      </c>
      <c r="S38" s="102" t="s">
        <v>28</v>
      </c>
      <c r="T38" s="102" t="s">
        <v>28</v>
      </c>
    </row>
    <row r="39" spans="1:20">
      <c r="A39" s="102" t="s">
        <v>28</v>
      </c>
      <c r="B39" s="102" t="s">
        <v>28</v>
      </c>
      <c r="C39" s="102" t="s">
        <v>28</v>
      </c>
      <c r="D39" s="102" t="s">
        <v>28</v>
      </c>
      <c r="E39" s="102" t="s">
        <v>28</v>
      </c>
      <c r="F39" s="102" t="s">
        <v>28</v>
      </c>
      <c r="G39" s="102" t="s">
        <v>28</v>
      </c>
      <c r="H39" s="102" t="s">
        <v>28</v>
      </c>
      <c r="I39" s="102" t="s">
        <v>28</v>
      </c>
      <c r="J39" s="102" t="s">
        <v>28</v>
      </c>
      <c r="K39" s="102" t="s">
        <v>28</v>
      </c>
      <c r="L39" s="102" t="s">
        <v>28</v>
      </c>
      <c r="M39" s="102" t="s">
        <v>28</v>
      </c>
      <c r="N39" s="102" t="s">
        <v>28</v>
      </c>
      <c r="O39" s="102" t="s">
        <v>28</v>
      </c>
      <c r="P39" s="102" t="s">
        <v>28</v>
      </c>
      <c r="Q39" s="102" t="s">
        <v>28</v>
      </c>
      <c r="R39" s="102" t="s">
        <v>28</v>
      </c>
      <c r="S39" s="102" t="s">
        <v>28</v>
      </c>
      <c r="T39" s="102" t="s">
        <v>28</v>
      </c>
    </row>
    <row r="40" spans="1:20">
      <c r="A40" s="102" t="s">
        <v>28</v>
      </c>
      <c r="B40" s="102" t="s">
        <v>28</v>
      </c>
      <c r="C40" s="102" t="s">
        <v>28</v>
      </c>
      <c r="D40" s="102" t="s">
        <v>28</v>
      </c>
      <c r="E40" s="102" t="s">
        <v>28</v>
      </c>
      <c r="F40" s="102" t="s">
        <v>28</v>
      </c>
      <c r="G40" s="102" t="s">
        <v>28</v>
      </c>
      <c r="H40" s="102" t="s">
        <v>28</v>
      </c>
      <c r="I40" s="102" t="s">
        <v>28</v>
      </c>
      <c r="J40" s="102" t="s">
        <v>28</v>
      </c>
      <c r="K40" s="102" t="s">
        <v>28</v>
      </c>
      <c r="L40" s="102" t="s">
        <v>28</v>
      </c>
      <c r="M40" s="102" t="s">
        <v>28</v>
      </c>
      <c r="N40" s="102" t="s">
        <v>28</v>
      </c>
      <c r="O40" s="102" t="s">
        <v>28</v>
      </c>
      <c r="P40" s="102" t="s">
        <v>28</v>
      </c>
      <c r="Q40" s="102" t="s">
        <v>28</v>
      </c>
      <c r="R40" s="102" t="s">
        <v>28</v>
      </c>
      <c r="S40" s="102" t="s">
        <v>28</v>
      </c>
      <c r="T40" s="102" t="s">
        <v>28</v>
      </c>
    </row>
    <row r="41" spans="1:2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</sheetData>
  <mergeCells count="33">
    <mergeCell ref="A38:T40"/>
    <mergeCell ref="A27:T27"/>
    <mergeCell ref="A29:T29"/>
    <mergeCell ref="A31:T31"/>
    <mergeCell ref="A33:T33"/>
    <mergeCell ref="A35:T35"/>
    <mergeCell ref="Q12:T14"/>
    <mergeCell ref="A17:T17"/>
    <mergeCell ref="A19:E24"/>
    <mergeCell ref="F19:J24"/>
    <mergeCell ref="K19:O24"/>
    <mergeCell ref="P19:T24"/>
    <mergeCell ref="A12:D14"/>
    <mergeCell ref="F11:J11"/>
    <mergeCell ref="F12:J14"/>
    <mergeCell ref="L11:O11"/>
    <mergeCell ref="L12:O14"/>
    <mergeCell ref="A4:T4"/>
    <mergeCell ref="A6:T6"/>
    <mergeCell ref="A7:T7"/>
    <mergeCell ref="A9:T9"/>
    <mergeCell ref="A11:D11"/>
    <mergeCell ref="Q11:T11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40"/>
  <sheetViews>
    <sheetView showGridLines="0" workbookViewId="0"/>
  </sheetViews>
  <sheetFormatPr baseColWidth="10" defaultColWidth="8.83203125" defaultRowHeight="15"/>
  <cols>
    <col min="1" max="1" width="32" customWidth="1"/>
    <col min="2" max="3" width="20" customWidth="1"/>
    <col min="4" max="4" width="14" customWidth="1"/>
    <col min="5" max="5" width="15" customWidth="1"/>
    <col min="6" max="7" width="16" customWidth="1"/>
    <col min="8" max="8" width="3" customWidth="1"/>
    <col min="9" max="9" width="32" customWidth="1"/>
    <col min="10" max="10" width="20" customWidth="1"/>
    <col min="11" max="11" width="14" customWidth="1"/>
    <col min="12" max="12" width="20" customWidth="1"/>
    <col min="13" max="13" width="15" customWidth="1"/>
    <col min="14" max="14" width="16" customWidth="1"/>
    <col min="15" max="15" width="3" customWidth="1"/>
    <col min="16" max="16" width="18" customWidth="1"/>
    <col min="17" max="19" width="12" customWidth="1"/>
    <col min="20" max="20" width="4" customWidth="1"/>
    <col min="27" max="28" width="2" hidden="1" customWidth="1"/>
  </cols>
  <sheetData>
    <row r="1" spans="1:20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" customHeight="1">
      <c r="A2" s="51" t="s">
        <v>0</v>
      </c>
      <c r="B2" s="52" t="s">
        <v>0</v>
      </c>
      <c r="C2" s="49" t="s">
        <v>1</v>
      </c>
      <c r="D2" s="50" t="s">
        <v>1</v>
      </c>
      <c r="E2" s="51" t="s">
        <v>2</v>
      </c>
      <c r="F2" s="52" t="s">
        <v>2</v>
      </c>
      <c r="G2" s="51" t="s">
        <v>3</v>
      </c>
      <c r="H2" s="52" t="s">
        <v>3</v>
      </c>
      <c r="I2" s="51" t="s">
        <v>4</v>
      </c>
      <c r="J2" s="52" t="s">
        <v>4</v>
      </c>
      <c r="K2" s="51" t="s">
        <v>5</v>
      </c>
      <c r="L2" s="52" t="s">
        <v>5</v>
      </c>
      <c r="M2" s="51" t="s">
        <v>6</v>
      </c>
      <c r="N2" s="52" t="s">
        <v>6</v>
      </c>
      <c r="O2" s="51" t="s">
        <v>7</v>
      </c>
      <c r="P2" s="52" t="s">
        <v>7</v>
      </c>
      <c r="Q2" s="51" t="s">
        <v>8</v>
      </c>
      <c r="R2" s="52" t="s">
        <v>8</v>
      </c>
      <c r="S2" s="51" t="s">
        <v>9</v>
      </c>
      <c r="T2" s="52" t="s">
        <v>9</v>
      </c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0" customHeight="1">
      <c r="A4" s="53" t="s">
        <v>29</v>
      </c>
      <c r="B4" s="53" t="s">
        <v>29</v>
      </c>
      <c r="C4" s="53" t="s">
        <v>29</v>
      </c>
      <c r="D4" s="53" t="s">
        <v>29</v>
      </c>
      <c r="E4" s="53" t="s">
        <v>29</v>
      </c>
      <c r="F4" s="53" t="s">
        <v>29</v>
      </c>
      <c r="G4" s="53" t="s">
        <v>29</v>
      </c>
      <c r="H4" s="53" t="s">
        <v>29</v>
      </c>
      <c r="I4" s="53" t="s">
        <v>29</v>
      </c>
      <c r="J4" s="53" t="s">
        <v>29</v>
      </c>
      <c r="K4" s="53" t="s">
        <v>29</v>
      </c>
      <c r="L4" s="53" t="s">
        <v>29</v>
      </c>
      <c r="M4" s="53" t="s">
        <v>29</v>
      </c>
      <c r="N4" s="53" t="s">
        <v>29</v>
      </c>
      <c r="O4" s="53" t="s">
        <v>29</v>
      </c>
      <c r="P4" s="53" t="s">
        <v>29</v>
      </c>
      <c r="Q4" s="53" t="s">
        <v>29</v>
      </c>
      <c r="R4" s="53" t="s">
        <v>29</v>
      </c>
      <c r="S4" s="53" t="s">
        <v>29</v>
      </c>
      <c r="T4" s="53" t="s">
        <v>29</v>
      </c>
    </row>
    <row r="5" spans="1:2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2" customHeight="1">
      <c r="A6" s="54" t="s">
        <v>30</v>
      </c>
      <c r="B6" s="54" t="s">
        <v>30</v>
      </c>
      <c r="C6" s="54" t="s">
        <v>30</v>
      </c>
      <c r="D6" s="54" t="s">
        <v>30</v>
      </c>
      <c r="E6" s="54" t="s">
        <v>30</v>
      </c>
      <c r="F6" s="54" t="s">
        <v>30</v>
      </c>
      <c r="G6" s="54" t="s">
        <v>30</v>
      </c>
      <c r="H6" s="54" t="s">
        <v>30</v>
      </c>
      <c r="I6" s="54" t="s">
        <v>30</v>
      </c>
      <c r="J6" s="54" t="s">
        <v>30</v>
      </c>
      <c r="K6" s="54" t="s">
        <v>30</v>
      </c>
      <c r="L6" s="54" t="s">
        <v>30</v>
      </c>
      <c r="M6" s="54" t="s">
        <v>30</v>
      </c>
      <c r="N6" s="54" t="s">
        <v>30</v>
      </c>
      <c r="O6" s="54" t="s">
        <v>30</v>
      </c>
      <c r="P6" s="54" t="s">
        <v>30</v>
      </c>
      <c r="Q6" s="54" t="s">
        <v>30</v>
      </c>
      <c r="R6" s="54" t="s">
        <v>30</v>
      </c>
      <c r="S6" s="54" t="s">
        <v>30</v>
      </c>
      <c r="T6" s="54" t="s">
        <v>30</v>
      </c>
    </row>
    <row r="7" spans="1:20" ht="22" customHeight="1">
      <c r="A7" s="55" t="s">
        <v>31</v>
      </c>
      <c r="B7" s="55" t="s">
        <v>31</v>
      </c>
      <c r="C7" s="55" t="s">
        <v>31</v>
      </c>
      <c r="D7" s="55" t="s">
        <v>31</v>
      </c>
      <c r="E7" s="55" t="s">
        <v>31</v>
      </c>
      <c r="F7" s="55" t="s">
        <v>31</v>
      </c>
      <c r="G7" s="55" t="s">
        <v>31</v>
      </c>
      <c r="H7" s="55" t="s">
        <v>31</v>
      </c>
      <c r="I7" s="55" t="s">
        <v>31</v>
      </c>
      <c r="J7" s="55" t="s">
        <v>31</v>
      </c>
      <c r="K7" s="55" t="s">
        <v>31</v>
      </c>
      <c r="L7" s="55" t="s">
        <v>31</v>
      </c>
      <c r="M7" s="55" t="s">
        <v>31</v>
      </c>
      <c r="N7" s="55" t="s">
        <v>31</v>
      </c>
      <c r="O7" s="55" t="s">
        <v>31</v>
      </c>
      <c r="P7" s="55" t="s">
        <v>31</v>
      </c>
      <c r="Q7" s="55" t="s">
        <v>31</v>
      </c>
      <c r="R7" s="55" t="s">
        <v>31</v>
      </c>
      <c r="S7" s="55" t="s">
        <v>31</v>
      </c>
      <c r="T7" s="55" t="s">
        <v>31</v>
      </c>
    </row>
    <row r="8" spans="1:2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59" t="s">
        <v>14</v>
      </c>
      <c r="B10" s="59" t="s">
        <v>14</v>
      </c>
      <c r="C10" s="59" t="s">
        <v>14</v>
      </c>
      <c r="D10" s="1"/>
      <c r="E10" s="61" t="s">
        <v>32</v>
      </c>
      <c r="F10" s="61" t="s">
        <v>32</v>
      </c>
      <c r="G10" s="61" t="s">
        <v>32</v>
      </c>
      <c r="H10" s="1"/>
      <c r="I10" s="62" t="s">
        <v>16</v>
      </c>
      <c r="J10" s="62" t="s">
        <v>16</v>
      </c>
      <c r="K10" s="62" t="s">
        <v>16</v>
      </c>
      <c r="L10" s="1"/>
      <c r="M10" s="61" t="s">
        <v>17</v>
      </c>
      <c r="N10" s="61" t="s">
        <v>17</v>
      </c>
      <c r="O10" s="61" t="s">
        <v>17</v>
      </c>
      <c r="P10" s="1"/>
      <c r="Q10" s="103" t="s">
        <v>33</v>
      </c>
      <c r="R10" s="103" t="s">
        <v>33</v>
      </c>
      <c r="S10" s="59" t="s">
        <v>34</v>
      </c>
      <c r="T10" s="59" t="s">
        <v>34</v>
      </c>
    </row>
    <row r="11" spans="1:20">
      <c r="A11" s="60">
        <f>COUNTIF(TASKS!$M$11:$M$110,"Overdue")+COUNTIF(TASKS!$M$11:$M$110,"Due today")+COUNTIF(TASKS!$M$11:$M$110,"Due soon")+COUNTIF(TASKS!$M$11:$M$110,"On track")</f>
        <v>11</v>
      </c>
      <c r="B11" s="60"/>
      <c r="C11" s="60"/>
      <c r="D11" s="1"/>
      <c r="E11" s="60">
        <f>COUNTIF(TASKS!$M$11:$M$110,"Overdue")+COUNTIF(HANDOVER!$M$11:$M$100,"Overdue")+COUNTIF(ISSUES!$P$11:$P$100,"Overdue")</f>
        <v>3</v>
      </c>
      <c r="F11" s="60"/>
      <c r="G11" s="60"/>
      <c r="H11" s="1"/>
      <c r="I11" s="63">
        <f>IF(COUNTIFS(CHECKLISTS!$B$11:$B$130,SETUP!$D$11,CHECKLISTS!$G$11:$G$130,"Yes")=0,"",COUNTIFS(CHECKLISTS!$B$11:$B$130,SETUP!$D$11,CHECKLISTS!$G$11:$G$130,"Yes",CHECKLISTS!$H$11:$H$130,"Complete")/COUNTIFS(CHECKLISTS!$B$11:$B$130,SETUP!$D$11,CHECKLISTS!$G$11:$G$130,"Yes"))</f>
        <v>0.625</v>
      </c>
      <c r="J11" s="63"/>
      <c r="K11" s="63"/>
      <c r="L11" s="1"/>
      <c r="M11" s="60">
        <f>COUNTIFS(ISSUES!$E$11:$E$100,"Critical",ISSUES!$L$11:$L$100,"&lt;&gt;Closed")+COUNTIFS(ISSUES!$E$11:$E$100,"High",ISSUES!$L$11:$L$100,"&lt;&gt;Closed")</f>
        <v>2</v>
      </c>
      <c r="N11" s="60"/>
      <c r="O11" s="60"/>
      <c r="P11" s="1"/>
      <c r="Q11" s="60">
        <f>COUNTIF(HANDOVER!$M$11:$M$100,"Overdue")+COUNTIF(HANDOVER!$M$11:$M$100,"Due today")+COUNTIF(HANDOVER!$M$11:$M$100,"Due soon")+COUNTIF(HANDOVER!$M$11:$M$100,"On track")</f>
        <v>4</v>
      </c>
      <c r="R11" s="60"/>
      <c r="S11" s="63">
        <f>IF(COUNTIFS('KPI LOG'!$A$11:$A$150,SETUP!$D$14)=0,"",COUNTIFS('KPI LOG'!$A$11:$A$150,SETUP!$D$14,'KPI LOG'!$K$11:$K$150,"Met")/COUNTIFS('KPI LOG'!$A$11:$A$150,SETUP!$D$14))</f>
        <v>0.2</v>
      </c>
      <c r="T11" s="63"/>
    </row>
    <row r="12" spans="1:20">
      <c r="A12" s="60"/>
      <c r="B12" s="60"/>
      <c r="C12" s="60"/>
      <c r="D12" s="1"/>
      <c r="E12" s="60"/>
      <c r="F12" s="60"/>
      <c r="G12" s="60"/>
      <c r="H12" s="1"/>
      <c r="I12" s="63"/>
      <c r="J12" s="63"/>
      <c r="K12" s="63"/>
      <c r="L12" s="1"/>
      <c r="M12" s="60"/>
      <c r="N12" s="60"/>
      <c r="O12" s="60"/>
      <c r="P12" s="1"/>
      <c r="Q12" s="60"/>
      <c r="R12" s="60"/>
      <c r="S12" s="63"/>
      <c r="T12" s="63"/>
    </row>
    <row r="13" spans="1:20">
      <c r="A13" s="60"/>
      <c r="B13" s="60"/>
      <c r="C13" s="60"/>
      <c r="D13" s="1"/>
      <c r="E13" s="60"/>
      <c r="F13" s="60"/>
      <c r="G13" s="60"/>
      <c r="H13" s="1"/>
      <c r="I13" s="63"/>
      <c r="J13" s="63"/>
      <c r="K13" s="63"/>
      <c r="L13" s="1"/>
      <c r="M13" s="60"/>
      <c r="N13" s="60"/>
      <c r="O13" s="60"/>
      <c r="P13" s="1"/>
      <c r="Q13" s="60"/>
      <c r="R13" s="60"/>
      <c r="S13" s="63"/>
      <c r="T13" s="63"/>
    </row>
    <row r="14" spans="1:20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56" t="s">
        <v>35</v>
      </c>
      <c r="B16" s="57" t="s">
        <v>35</v>
      </c>
      <c r="C16" s="57" t="s">
        <v>35</v>
      </c>
      <c r="D16" s="57" t="s">
        <v>35</v>
      </c>
      <c r="E16" s="57" t="s">
        <v>35</v>
      </c>
      <c r="F16" s="57" t="s">
        <v>35</v>
      </c>
      <c r="G16" s="58" t="s">
        <v>35</v>
      </c>
      <c r="H16" s="1"/>
      <c r="I16" s="56" t="s">
        <v>36</v>
      </c>
      <c r="J16" s="57" t="s">
        <v>36</v>
      </c>
      <c r="K16" s="57" t="s">
        <v>36</v>
      </c>
      <c r="L16" s="57" t="s">
        <v>36</v>
      </c>
      <c r="M16" s="57" t="s">
        <v>36</v>
      </c>
      <c r="N16" s="58" t="s">
        <v>36</v>
      </c>
      <c r="O16" s="1"/>
      <c r="P16" s="56" t="s">
        <v>37</v>
      </c>
      <c r="Q16" s="57" t="s">
        <v>37</v>
      </c>
      <c r="R16" s="57" t="s">
        <v>37</v>
      </c>
      <c r="S16" s="57" t="s">
        <v>37</v>
      </c>
      <c r="T16" s="58" t="s">
        <v>37</v>
      </c>
    </row>
    <row r="17" spans="1:20">
      <c r="A17" s="6" t="s">
        <v>38</v>
      </c>
      <c r="B17" s="7" t="s">
        <v>39</v>
      </c>
      <c r="C17" s="7" t="s">
        <v>40</v>
      </c>
      <c r="D17" s="7" t="s">
        <v>41</v>
      </c>
      <c r="E17" s="7" t="s">
        <v>42</v>
      </c>
      <c r="F17" s="7" t="s">
        <v>43</v>
      </c>
      <c r="G17" s="8" t="s">
        <v>44</v>
      </c>
      <c r="H17" s="1"/>
      <c r="I17" s="6" t="s">
        <v>45</v>
      </c>
      <c r="J17" s="7" t="s">
        <v>39</v>
      </c>
      <c r="K17" s="7" t="s">
        <v>46</v>
      </c>
      <c r="L17" s="7" t="s">
        <v>40</v>
      </c>
      <c r="M17" s="7" t="s">
        <v>42</v>
      </c>
      <c r="N17" s="8" t="s">
        <v>47</v>
      </c>
      <c r="O17" s="1"/>
      <c r="P17" s="6" t="s">
        <v>48</v>
      </c>
      <c r="Q17" s="7" t="s">
        <v>49</v>
      </c>
      <c r="R17" s="7" t="s">
        <v>50</v>
      </c>
      <c r="S17" s="8" t="s">
        <v>51</v>
      </c>
      <c r="T17" s="1"/>
    </row>
    <row r="18" spans="1:20">
      <c r="A18" s="12" t="str">
        <f>IF(SMALL(TASKS!$O$11:$O$110,1)&gt;=99999,"",IFERROR(INDEX(TASKS!$C$11:$C$110,MATCH(SMALL(TASKS!$O$11:$O$110,1),TASKS!$O$11:$O$110,0)),""))</f>
        <v>Resolve late supplier delivery</v>
      </c>
      <c r="B18" s="12" t="str">
        <f>IF(SMALL(TASKS!$O$11:$O$110,1)&gt;=99999,"",IFERROR(INDEX(TASKS!$B$11:$B$110,MATCH(SMALL(TASKS!$O$11:$O$110,1),TASKS!$O$11:$O$110,0)),""))</f>
        <v>Operations</v>
      </c>
      <c r="C18" s="12" t="str">
        <f>IF(SMALL(TASKS!$O$11:$O$110,1)&gt;=99999,"",IFERROR(INDEX(TASKS!$E$11:$E$110,MATCH(SMALL(TASKS!$O$11:$O$110,1),TASKS!$O$11:$O$110,0)),""))</f>
        <v>Omar Saleh</v>
      </c>
      <c r="D18" s="12" t="str">
        <f>IF(SMALL(TASKS!$O$11:$O$110,1)&gt;=99999,"",IFERROR(INDEX(TASKS!$F$11:$F$110,MATCH(SMALL(TASKS!$O$11:$O$110,1),TASKS!$O$11:$O$110,0)),""))</f>
        <v>High</v>
      </c>
      <c r="E18" s="40">
        <f>IF(SMALL(TASKS!$O$11:$O$110,1)&gt;=99999,"",IFERROR(INDEX(TASKS!$H$11:$H$110,MATCH(SMALL(TASKS!$O$11:$O$110,1),TASKS!$O$11:$O$110,0)),""))</f>
        <v>46322</v>
      </c>
      <c r="F18" s="12" t="str">
        <f>IF(SMALL(TASKS!$O$11:$O$110,1)&gt;=99999,"",IFERROR(INDEX(TASKS!$I$11:$I$110,MATCH(SMALL(TASKS!$O$11:$O$110,1),TASKS!$O$11:$O$110,0)),""))</f>
        <v>Waiting</v>
      </c>
      <c r="G18" s="12" t="str">
        <f>IF(SMALL(TASKS!$O$11:$O$110,1)&gt;=99999,"",IFERROR(INDEX(TASKS!$M$11:$M$110,MATCH(SMALL(TASKS!$O$11:$O$110,1),TASKS!$O$11:$O$110,0)),""))</f>
        <v>Overdue</v>
      </c>
      <c r="H18" s="1"/>
      <c r="I18" s="12" t="str">
        <f>IF(SMALL(ISSUES!$R$11:$R$100,1)&gt;=99999,"",IFERROR(INDEX(ISSUES!$D$11:$D$100,MATCH(SMALL(ISSUES!$R$11:$R$100,1),ISSUES!$R$11:$R$100,0)),""))</f>
        <v>Cooling unit intermittent fault</v>
      </c>
      <c r="J18" s="12" t="str">
        <f>IF(SMALL(ISSUES!$R$11:$R$100,1)&gt;=99999,"",IFERROR(INDEX(ISSUES!$C$11:$C$100,MATCH(SMALL(ISSUES!$R$11:$R$100,1),ISSUES!$R$11:$R$100,0)),""))</f>
        <v>Facilities</v>
      </c>
      <c r="K18" s="12" t="str">
        <f>IF(SMALL(ISSUES!$R$11:$R$100,1)&gt;=99999,"",IFERROR(INDEX(ISSUES!$E$11:$E$100,MATCH(SMALL(ISSUES!$R$11:$R$100,1),ISSUES!$R$11:$R$100,0)),""))</f>
        <v>High</v>
      </c>
      <c r="L18" s="12" t="str">
        <f>IF(SMALL(ISSUES!$R$11:$R$100,1)&gt;=99999,"",IFERROR(INDEX(ISSUES!$J$11:$J$100,MATCH(SMALL(ISSUES!$R$11:$R$100,1),ISSUES!$R$11:$R$100,0)),""))</f>
        <v>Omar Saleh</v>
      </c>
      <c r="M18" s="40">
        <f>IF(SMALL(ISSUES!$R$11:$R$100,1)&gt;=99999,"",IFERROR(INDEX(ISSUES!$K$11:$K$100,MATCH(SMALL(ISSUES!$R$11:$R$100,1),ISSUES!$R$11:$R$100,0)),""))</f>
        <v>46321</v>
      </c>
      <c r="N18" s="12" t="str">
        <f>IF(SMALL(ISSUES!$R$11:$R$100,1)&gt;=99999,"",IFERROR(INDEX(ISSUES!$P$11:$P$100,MATCH(SMALL(ISSUES!$R$11:$R$100,1),ISSUES!$R$11:$R$100,0)),""))</f>
        <v>Overdue</v>
      </c>
      <c r="O18" s="1"/>
      <c r="P18" s="12" t="s">
        <v>52</v>
      </c>
      <c r="Q18" s="12">
        <f>COUNTIFS(CHECKLISTS!$B$11:$B$130,SETUP!$D$11,CHECKLISTS!$C$11:$C$130,P18,CHECKLISTS!$G$11:$G$130,"Yes")</f>
        <v>4</v>
      </c>
      <c r="R18" s="12">
        <f>COUNTIFS(CHECKLISTS!$B$11:$B$130,SETUP!$D$11,CHECKLISTS!$C$11:$C$130,P18,CHECKLISTS!$H$11:$H$130,"Complete")</f>
        <v>3</v>
      </c>
      <c r="S18" s="12">
        <f>COUNTIFS(CHECKLISTS!$B$11:$B$130,SETUP!$D$11,CHECKLISTS!$C$11:$C$130,P18,CHECKLISTS!$H$11:$H$130,"Exception")</f>
        <v>1</v>
      </c>
      <c r="T18" s="1"/>
    </row>
    <row r="19" spans="1:20">
      <c r="A19" s="13" t="str">
        <f>IF(SMALL(TASKS!$O$11:$O$110,2)&gt;=99999,"",IFERROR(INDEX(TASKS!$C$11:$C$110,MATCH(SMALL(TASKS!$O$11:$O$110,2),TASKS!$O$11:$O$110,0)),""))</f>
        <v>Close air-conditioning maintenance action</v>
      </c>
      <c r="B19" s="13" t="str">
        <f>IF(SMALL(TASKS!$O$11:$O$110,2)&gt;=99999,"",IFERROR(INDEX(TASKS!$B$11:$B$110,MATCH(SMALL(TASKS!$O$11:$O$110,2),TASKS!$O$11:$O$110,0)),""))</f>
        <v>Facilities</v>
      </c>
      <c r="C19" s="13" t="str">
        <f>IF(SMALL(TASKS!$O$11:$O$110,2)&gt;=99999,"",IFERROR(INDEX(TASKS!$E$11:$E$110,MATCH(SMALL(TASKS!$O$11:$O$110,2),TASKS!$O$11:$O$110,0)),""))</f>
        <v>Omar Saleh</v>
      </c>
      <c r="D19" s="13" t="str">
        <f>IF(SMALL(TASKS!$O$11:$O$110,2)&gt;=99999,"",IFERROR(INDEX(TASKS!$F$11:$F$110,MATCH(SMALL(TASKS!$O$11:$O$110,2),TASKS!$O$11:$O$110,0)),""))</f>
        <v>High</v>
      </c>
      <c r="E19" s="41">
        <f>IF(SMALL(TASKS!$O$11:$O$110,2)&gt;=99999,"",IFERROR(INDEX(TASKS!$H$11:$H$110,MATCH(SMALL(TASKS!$O$11:$O$110,2),TASKS!$O$11:$O$110,0)),""))</f>
        <v>46321</v>
      </c>
      <c r="F19" s="13" t="str">
        <f>IF(SMALL(TASKS!$O$11:$O$110,2)&gt;=99999,"",IFERROR(INDEX(TASKS!$I$11:$I$110,MATCH(SMALL(TASKS!$O$11:$O$110,2),TASKS!$O$11:$O$110,0)),""))</f>
        <v>In progress</v>
      </c>
      <c r="G19" s="13" t="str">
        <f>IF(SMALL(TASKS!$O$11:$O$110,2)&gt;=99999,"",IFERROR(INDEX(TASKS!$M$11:$M$110,MATCH(SMALL(TASKS!$O$11:$O$110,2),TASKS!$O$11:$O$110,0)),""))</f>
        <v>Overdue</v>
      </c>
      <c r="H19" s="1"/>
      <c r="I19" s="13" t="str">
        <f>IF(SMALL(ISSUES!$R$11:$R$100,2)&gt;=99999,"",IFERROR(INDEX(ISSUES!$D$11:$D$100,MATCH(SMALL(ISSUES!$R$11:$R$100,2),ISSUES!$R$11:$R$100,0)),""))</f>
        <v>Replacement stock delivery delayed</v>
      </c>
      <c r="J19" s="13" t="str">
        <f>IF(SMALL(ISSUES!$R$11:$R$100,2)&gt;=99999,"",IFERROR(INDEX(ISSUES!$C$11:$C$100,MATCH(SMALL(ISSUES!$R$11:$R$100,2),ISSUES!$R$11:$R$100,0)),""))</f>
        <v>Operations</v>
      </c>
      <c r="K19" s="13" t="str">
        <f>IF(SMALL(ISSUES!$R$11:$R$100,2)&gt;=99999,"",IFERROR(INDEX(ISSUES!$E$11:$E$100,MATCH(SMALL(ISSUES!$R$11:$R$100,2),ISSUES!$R$11:$R$100,0)),""))</f>
        <v>High</v>
      </c>
      <c r="L19" s="13" t="str">
        <f>IF(SMALL(ISSUES!$R$11:$R$100,2)&gt;=99999,"",IFERROR(INDEX(ISSUES!$J$11:$J$100,MATCH(SMALL(ISSUES!$R$11:$R$100,2),ISSUES!$R$11:$R$100,0)),""))</f>
        <v>Omar Saleh</v>
      </c>
      <c r="M19" s="41">
        <f>IF(SMALL(ISSUES!$R$11:$R$100,2)&gt;=99999,"",IFERROR(INDEX(ISSUES!$K$11:$K$100,MATCH(SMALL(ISSUES!$R$11:$R$100,2),ISSUES!$R$11:$R$100,0)),""))</f>
        <v>46323</v>
      </c>
      <c r="N19" s="13" t="str">
        <f>IF(SMALL(ISSUES!$R$11:$R$100,2)&gt;=99999,"",IFERROR(INDEX(ISSUES!$P$11:$P$100,MATCH(SMALL(ISSUES!$R$11:$R$100,2),ISSUES!$R$11:$R$100,0)),""))</f>
        <v>Due today</v>
      </c>
      <c r="O19" s="1"/>
      <c r="P19" s="13" t="s">
        <v>53</v>
      </c>
      <c r="Q19" s="13">
        <f>COUNTIFS(CHECKLISTS!$B$11:$B$130,SETUP!$D$11,CHECKLISTS!$C$11:$C$130,P19,CHECKLISTS!$G$11:$G$130,"Yes")</f>
        <v>2</v>
      </c>
      <c r="R19" s="13">
        <f>COUNTIFS(CHECKLISTS!$B$11:$B$130,SETUP!$D$11,CHECKLISTS!$C$11:$C$130,P19,CHECKLISTS!$H$11:$H$130,"Complete")</f>
        <v>2</v>
      </c>
      <c r="S19" s="13">
        <f>COUNTIFS(CHECKLISTS!$B$11:$B$130,SETUP!$D$11,CHECKLISTS!$C$11:$C$130,P19,CHECKLISTS!$H$11:$H$130,"Exception")</f>
        <v>0</v>
      </c>
      <c r="T19" s="1"/>
    </row>
    <row r="20" spans="1:20">
      <c r="A20" s="13" t="str">
        <f>IF(SMALL(TASKS!$O$11:$O$110,3)&gt;=99999,"",IFERROR(INDEX(TASKS!$C$11:$C$110,MATCH(SMALL(TASKS!$O$11:$O$110,3),TASKS!$O$11:$O$110,0)),""))</f>
        <v>Confirm staff and shift coverage</v>
      </c>
      <c r="B20" s="13" t="str">
        <f>IF(SMALL(TASKS!$O$11:$O$110,3)&gt;=99999,"",IFERROR(INDEX(TASKS!$B$11:$B$110,MATCH(SMALL(TASKS!$O$11:$O$110,3),TASKS!$O$11:$O$110,0)),""))</f>
        <v>Operations</v>
      </c>
      <c r="C20" s="13" t="str">
        <f>IF(SMALL(TASKS!$O$11:$O$110,3)&gt;=99999,"",IFERROR(INDEX(TASKS!$E$11:$E$110,MATCH(SMALL(TASKS!$O$11:$O$110,3),TASKS!$O$11:$O$110,0)),""))</f>
        <v>Maya Hassan</v>
      </c>
      <c r="D20" s="13" t="str">
        <f>IF(SMALL(TASKS!$O$11:$O$110,3)&gt;=99999,"",IFERROR(INDEX(TASKS!$F$11:$F$110,MATCH(SMALL(TASKS!$O$11:$O$110,3),TASKS!$O$11:$O$110,0)),""))</f>
        <v>Critical</v>
      </c>
      <c r="E20" s="41">
        <f>IF(SMALL(TASKS!$O$11:$O$110,3)&gt;=99999,"",IFERROR(INDEX(TASKS!$H$11:$H$110,MATCH(SMALL(TASKS!$O$11:$O$110,3),TASKS!$O$11:$O$110,0)),""))</f>
        <v>46323</v>
      </c>
      <c r="F20" s="13" t="str">
        <f>IF(SMALL(TASKS!$O$11:$O$110,3)&gt;=99999,"",IFERROR(INDEX(TASKS!$I$11:$I$110,MATCH(SMALL(TASKS!$O$11:$O$110,3),TASKS!$O$11:$O$110,0)),""))</f>
        <v>In progress</v>
      </c>
      <c r="G20" s="13" t="str">
        <f>IF(SMALL(TASKS!$O$11:$O$110,3)&gt;=99999,"",IFERROR(INDEX(TASKS!$M$11:$M$110,MATCH(SMALL(TASKS!$O$11:$O$110,3),TASKS!$O$11:$O$110,0)),""))</f>
        <v>Due today</v>
      </c>
      <c r="H20" s="1"/>
      <c r="I20" s="13" t="str">
        <f>IF(SMALL(ISSUES!$R$11:$R$100,3)&gt;=99999,"",IFERROR(INDEX(ISSUES!$D$11:$D$100,MATCH(SMALL(ISSUES!$R$11:$R$100,3),ISSUES!$R$11:$R$100,0)),""))</f>
        <v>Escalation rota has coverage gap</v>
      </c>
      <c r="J20" s="13" t="str">
        <f>IF(SMALL(ISSUES!$R$11:$R$100,3)&gt;=99999,"",IFERROR(INDEX(ISSUES!$C$11:$C$100,MATCH(SMALL(ISSUES!$R$11:$R$100,3),ISSUES!$R$11:$R$100,0)),""))</f>
        <v>Customer Service</v>
      </c>
      <c r="K20" s="13" t="str">
        <f>IF(SMALL(ISSUES!$R$11:$R$100,3)&gt;=99999,"",IFERROR(INDEX(ISSUES!$E$11:$E$100,MATCH(SMALL(ISSUES!$R$11:$R$100,3),ISSUES!$R$11:$R$100,0)),""))</f>
        <v>Medium</v>
      </c>
      <c r="L20" s="13" t="str">
        <f>IF(SMALL(ISSUES!$R$11:$R$100,3)&gt;=99999,"",IFERROR(INDEX(ISSUES!$J$11:$J$100,MATCH(SMALL(ISSUES!$R$11:$R$100,3),ISSUES!$R$11:$R$100,0)),""))</f>
        <v>Noor Al Mansoori</v>
      </c>
      <c r="M20" s="41">
        <f>IF(SMALL(ISSUES!$R$11:$R$100,3)&gt;=99999,"",IFERROR(INDEX(ISSUES!$K$11:$K$100,MATCH(SMALL(ISSUES!$R$11:$R$100,3),ISSUES!$R$11:$R$100,0)),""))</f>
        <v>46323</v>
      </c>
      <c r="N20" s="13" t="str">
        <f>IF(SMALL(ISSUES!$R$11:$R$100,3)&gt;=99999,"",IFERROR(INDEX(ISSUES!$P$11:$P$100,MATCH(SMALL(ISSUES!$R$11:$R$100,3),ISSUES!$R$11:$R$100,0)),""))</f>
        <v>Due today</v>
      </c>
      <c r="O20" s="1"/>
      <c r="P20" s="14" t="s">
        <v>54</v>
      </c>
      <c r="Q20" s="14">
        <f>COUNTIFS(CHECKLISTS!$B$11:$B$130,SETUP!$D$11,CHECKLISTS!$C$11:$C$130,P20,CHECKLISTS!$G$11:$G$130,"Yes")</f>
        <v>2</v>
      </c>
      <c r="R20" s="14">
        <f>COUNTIFS(CHECKLISTS!$B$11:$B$130,SETUP!$D$11,CHECKLISTS!$C$11:$C$130,P20,CHECKLISTS!$H$11:$H$130,"Complete")</f>
        <v>0</v>
      </c>
      <c r="S20" s="14">
        <f>COUNTIFS(CHECKLISTS!$B$11:$B$130,SETUP!$D$11,CHECKLISTS!$C$11:$C$130,P20,CHECKLISTS!$H$11:$H$130,"Exception")</f>
        <v>0</v>
      </c>
      <c r="T20" s="1"/>
    </row>
    <row r="21" spans="1:20">
      <c r="A21" s="13" t="str">
        <f>IF(SMALL(TASKS!$O$11:$O$110,4)&gt;=99999,"",IFERROR(INDEX(TASKS!$C$11:$C$110,MATCH(SMALL(TASKS!$O$11:$O$110,4),TASKS!$O$11:$O$110,0)),""))</f>
        <v>Dispatch priority customer orders</v>
      </c>
      <c r="B21" s="13" t="str">
        <f>IF(SMALL(TASKS!$O$11:$O$110,4)&gt;=99999,"",IFERROR(INDEX(TASKS!$B$11:$B$110,MATCH(SMALL(TASKS!$O$11:$O$110,4),TASKS!$O$11:$O$110,0)),""))</f>
        <v>Sales</v>
      </c>
      <c r="C21" s="13" t="str">
        <f>IF(SMALL(TASKS!$O$11:$O$110,4)&gt;=99999,"",IFERROR(INDEX(TASKS!$E$11:$E$110,MATCH(SMALL(TASKS!$O$11:$O$110,4),TASKS!$O$11:$O$110,0)),""))</f>
        <v>Daniel Ruiz</v>
      </c>
      <c r="D21" s="13" t="str">
        <f>IF(SMALL(TASKS!$O$11:$O$110,4)&gt;=99999,"",IFERROR(INDEX(TASKS!$F$11:$F$110,MATCH(SMALL(TASKS!$O$11:$O$110,4),TASKS!$O$11:$O$110,0)),""))</f>
        <v>High</v>
      </c>
      <c r="E21" s="41">
        <f>IF(SMALL(TASKS!$O$11:$O$110,4)&gt;=99999,"",IFERROR(INDEX(TASKS!$H$11:$H$110,MATCH(SMALL(TASKS!$O$11:$O$110,4),TASKS!$O$11:$O$110,0)),""))</f>
        <v>46323</v>
      </c>
      <c r="F21" s="13" t="str">
        <f>IF(SMALL(TASKS!$O$11:$O$110,4)&gt;=99999,"",IFERROR(INDEX(TASKS!$I$11:$I$110,MATCH(SMALL(TASKS!$O$11:$O$110,4),TASKS!$O$11:$O$110,0)),""))</f>
        <v>In progress</v>
      </c>
      <c r="G21" s="13" t="str">
        <f>IF(SMALL(TASKS!$O$11:$O$110,4)&gt;=99999,"",IFERROR(INDEX(TASKS!$M$11:$M$110,MATCH(SMALL(TASKS!$O$11:$O$110,4),TASKS!$O$11:$O$110,0)),""))</f>
        <v>Due today</v>
      </c>
      <c r="H21" s="1"/>
      <c r="I21" s="13" t="str">
        <f>IF(SMALL(ISSUES!$R$11:$R$100,4)&gt;=99999,"",IFERROR(INDEX(ISSUES!$D$11:$D$100,MATCH(SMALL(ISSUES!$R$11:$R$100,4),ISSUES!$R$11:$R$100,0)),""))</f>
        <v>Three stock items need recount</v>
      </c>
      <c r="J21" s="13" t="str">
        <f>IF(SMALL(ISSUES!$R$11:$R$100,4)&gt;=99999,"",IFERROR(INDEX(ISSUES!$C$11:$C$100,MATCH(SMALL(ISSUES!$R$11:$R$100,4),ISSUES!$R$11:$R$100,0)),""))</f>
        <v>Operations</v>
      </c>
      <c r="K21" s="13" t="str">
        <f>IF(SMALL(ISSUES!$R$11:$R$100,4)&gt;=99999,"",IFERROR(INDEX(ISSUES!$E$11:$E$100,MATCH(SMALL(ISSUES!$R$11:$R$100,4),ISSUES!$R$11:$R$100,0)),""))</f>
        <v>Medium</v>
      </c>
      <c r="L21" s="13" t="str">
        <f>IF(SMALL(ISSUES!$R$11:$R$100,4)&gt;=99999,"",IFERROR(INDEX(ISSUES!$J$11:$J$100,MATCH(SMALL(ISSUES!$R$11:$R$100,4),ISSUES!$R$11:$R$100,0)),""))</f>
        <v>Lucas Martin</v>
      </c>
      <c r="M21" s="41">
        <f>IF(SMALL(ISSUES!$R$11:$R$100,4)&gt;=99999,"",IFERROR(INDEX(ISSUES!$K$11:$K$100,MATCH(SMALL(ISSUES!$R$11:$R$100,4),ISSUES!$R$11:$R$100,0)),""))</f>
        <v>46323</v>
      </c>
      <c r="N21" s="13" t="str">
        <f>IF(SMALL(ISSUES!$R$11:$R$100,4)&gt;=99999,"",IFERROR(INDEX(ISSUES!$P$11:$P$100,MATCH(SMALL(ISSUES!$R$11:$R$100,4),ISSUES!$R$11:$R$100,0)),""))</f>
        <v>Due today</v>
      </c>
      <c r="O21" s="1"/>
      <c r="P21" s="1"/>
      <c r="Q21" s="1"/>
      <c r="R21" s="1"/>
      <c r="S21" s="1"/>
      <c r="T21" s="1"/>
    </row>
    <row r="22" spans="1:20">
      <c r="A22" s="13" t="str">
        <f>IF(SMALL(TASKS!$O$11:$O$110,5)&gt;=99999,"",IFERROR(INDEX(TASKS!$C$11:$C$110,MATCH(SMALL(TASKS!$O$11:$O$110,5),TASKS!$O$11:$O$110,0)),""))</f>
        <v>Complete end-of-day cash review</v>
      </c>
      <c r="B22" s="13" t="str">
        <f>IF(SMALL(TASKS!$O$11:$O$110,5)&gt;=99999,"",IFERROR(INDEX(TASKS!$B$11:$B$110,MATCH(SMALL(TASKS!$O$11:$O$110,5),TASKS!$O$11:$O$110,0)),""))</f>
        <v>Finance</v>
      </c>
      <c r="C22" s="13" t="str">
        <f>IF(SMALL(TASKS!$O$11:$O$110,5)&gt;=99999,"",IFERROR(INDEX(TASKS!$E$11:$E$110,MATCH(SMALL(TASKS!$O$11:$O$110,5),TASKS!$O$11:$O$110,0)),""))</f>
        <v>Sofia Kim</v>
      </c>
      <c r="D22" s="13" t="str">
        <f>IF(SMALL(TASKS!$O$11:$O$110,5)&gt;=99999,"",IFERROR(INDEX(TASKS!$F$11:$F$110,MATCH(SMALL(TASKS!$O$11:$O$110,5),TASKS!$O$11:$O$110,0)),""))</f>
        <v>High</v>
      </c>
      <c r="E22" s="41">
        <f>IF(SMALL(TASKS!$O$11:$O$110,5)&gt;=99999,"",IFERROR(INDEX(TASKS!$H$11:$H$110,MATCH(SMALL(TASKS!$O$11:$O$110,5),TASKS!$O$11:$O$110,0)),""))</f>
        <v>46323</v>
      </c>
      <c r="F22" s="13" t="str">
        <f>IF(SMALL(TASKS!$O$11:$O$110,5)&gt;=99999,"",IFERROR(INDEX(TASKS!$I$11:$I$110,MATCH(SMALL(TASKS!$O$11:$O$110,5),TASKS!$O$11:$O$110,0)),""))</f>
        <v>Not started</v>
      </c>
      <c r="G22" s="13" t="str">
        <f>IF(SMALL(TASKS!$O$11:$O$110,5)&gt;=99999,"",IFERROR(INDEX(TASKS!$M$11:$M$110,MATCH(SMALL(TASKS!$O$11:$O$110,5),TASKS!$O$11:$O$110,0)),""))</f>
        <v>Due today</v>
      </c>
      <c r="H22" s="1"/>
      <c r="I22" s="13" t="str">
        <f>IF(SMALL(ISSUES!$R$11:$R$100,5)&gt;=99999,"",IFERROR(INDEX(ISSUES!$D$11:$D$100,MATCH(SMALL(ISSUES!$R$11:$R$100,5),ISSUES!$R$11:$R$100,0)),""))</f>
        <v>Supplier invoice reference mismatch</v>
      </c>
      <c r="J22" s="13" t="str">
        <f>IF(SMALL(ISSUES!$R$11:$R$100,5)&gt;=99999,"",IFERROR(INDEX(ISSUES!$C$11:$C$100,MATCH(SMALL(ISSUES!$R$11:$R$100,5),ISSUES!$R$11:$R$100,0)),""))</f>
        <v>Finance</v>
      </c>
      <c r="K22" s="13" t="str">
        <f>IF(SMALL(ISSUES!$R$11:$R$100,5)&gt;=99999,"",IFERROR(INDEX(ISSUES!$E$11:$E$100,MATCH(SMALL(ISSUES!$R$11:$R$100,5),ISSUES!$R$11:$R$100,0)),""))</f>
        <v>Low</v>
      </c>
      <c r="L22" s="13" t="str">
        <f>IF(SMALL(ISSUES!$R$11:$R$100,5)&gt;=99999,"",IFERROR(INDEX(ISSUES!$J$11:$J$100,MATCH(SMALL(ISSUES!$R$11:$R$100,5),ISSUES!$R$11:$R$100,0)),""))</f>
        <v>Sofia Kim</v>
      </c>
      <c r="M22" s="41">
        <f>IF(SMALL(ISSUES!$R$11:$R$100,5)&gt;=99999,"",IFERROR(INDEX(ISSUES!$K$11:$K$100,MATCH(SMALL(ISSUES!$R$11:$R$100,5),ISSUES!$R$11:$R$100,0)),""))</f>
        <v>46326</v>
      </c>
      <c r="N22" s="13" t="str">
        <f>IF(SMALL(ISSUES!$R$11:$R$100,5)&gt;=99999,"",IFERROR(INDEX(ISSUES!$P$11:$P$100,MATCH(SMALL(ISSUES!$R$11:$R$100,5),ISSUES!$R$11:$R$100,0)),""))</f>
        <v>Due soon</v>
      </c>
      <c r="O22" s="1"/>
      <c r="P22" s="1"/>
      <c r="Q22" s="1"/>
      <c r="R22" s="1"/>
      <c r="S22" s="1"/>
      <c r="T22" s="1"/>
    </row>
    <row r="23" spans="1:20">
      <c r="A23" s="13" t="str">
        <f>IF(SMALL(TASKS!$O$11:$O$110,6)&gt;=99999,"",IFERROR(INDEX(TASKS!$C$11:$C$110,MATCH(SMALL(TASKS!$O$11:$O$110,6),TASKS!$O$11:$O$110,0)),""))</f>
        <v>Publish revised escalation rota</v>
      </c>
      <c r="B23" s="13" t="str">
        <f>IF(SMALL(TASKS!$O$11:$O$110,6)&gt;=99999,"",IFERROR(INDEX(TASKS!$B$11:$B$110,MATCH(SMALL(TASKS!$O$11:$O$110,6),TASKS!$O$11:$O$110,0)),""))</f>
        <v>Customer Service</v>
      </c>
      <c r="C23" s="13" t="str">
        <f>IF(SMALL(TASKS!$O$11:$O$110,6)&gt;=99999,"",IFERROR(INDEX(TASKS!$E$11:$E$110,MATCH(SMALL(TASKS!$O$11:$O$110,6),TASKS!$O$11:$O$110,0)),""))</f>
        <v>Noor Al Mansoori</v>
      </c>
      <c r="D23" s="13" t="str">
        <f>IF(SMALL(TASKS!$O$11:$O$110,6)&gt;=99999,"",IFERROR(INDEX(TASKS!$F$11:$F$110,MATCH(SMALL(TASKS!$O$11:$O$110,6),TASKS!$O$11:$O$110,0)),""))</f>
        <v>High</v>
      </c>
      <c r="E23" s="41">
        <f>IF(SMALL(TASKS!$O$11:$O$110,6)&gt;=99999,"",IFERROR(INDEX(TASKS!$H$11:$H$110,MATCH(SMALL(TASKS!$O$11:$O$110,6),TASKS!$O$11:$O$110,0)),""))</f>
        <v>46323</v>
      </c>
      <c r="F23" s="13" t="str">
        <f>IF(SMALL(TASKS!$O$11:$O$110,6)&gt;=99999,"",IFERROR(INDEX(TASKS!$I$11:$I$110,MATCH(SMALL(TASKS!$O$11:$O$110,6),TASKS!$O$11:$O$110,0)),""))</f>
        <v>Waiting</v>
      </c>
      <c r="G23" s="13" t="str">
        <f>IF(SMALL(TASKS!$O$11:$O$110,6)&gt;=99999,"",IFERROR(INDEX(TASKS!$M$11:$M$110,MATCH(SMALL(TASKS!$O$11:$O$110,6),TASKS!$O$11:$O$110,0)),""))</f>
        <v>Due today</v>
      </c>
      <c r="H23" s="1"/>
      <c r="I23" s="13" t="str">
        <f>IF(SMALL(ISSUES!$R$11:$R$100,6)&gt;=99999,"",IFERROR(INDEX(ISSUES!$D$11:$D$100,MATCH(SMALL(ISSUES!$R$11:$R$100,6),ISSUES!$R$11:$R$100,0)),""))</f>
        <v/>
      </c>
      <c r="J23" s="13" t="str">
        <f>IF(SMALL(ISSUES!$R$11:$R$100,6)&gt;=99999,"",IFERROR(INDEX(ISSUES!$C$11:$C$100,MATCH(SMALL(ISSUES!$R$11:$R$100,6),ISSUES!$R$11:$R$100,0)),""))</f>
        <v/>
      </c>
      <c r="K23" s="13" t="str">
        <f>IF(SMALL(ISSUES!$R$11:$R$100,6)&gt;=99999,"",IFERROR(INDEX(ISSUES!$E$11:$E$100,MATCH(SMALL(ISSUES!$R$11:$R$100,6),ISSUES!$R$11:$R$100,0)),""))</f>
        <v/>
      </c>
      <c r="L23" s="13" t="str">
        <f>IF(SMALL(ISSUES!$R$11:$R$100,6)&gt;=99999,"",IFERROR(INDEX(ISSUES!$J$11:$J$100,MATCH(SMALL(ISSUES!$R$11:$R$100,6),ISSUES!$R$11:$R$100,0)),""))</f>
        <v/>
      </c>
      <c r="M23" s="41" t="str">
        <f>IF(SMALL(ISSUES!$R$11:$R$100,6)&gt;=99999,"",IFERROR(INDEX(ISSUES!$K$11:$K$100,MATCH(SMALL(ISSUES!$R$11:$R$100,6),ISSUES!$R$11:$R$100,0)),""))</f>
        <v/>
      </c>
      <c r="N23" s="13" t="str">
        <f>IF(SMALL(ISSUES!$R$11:$R$100,6)&gt;=99999,"",IFERROR(INDEX(ISSUES!$P$11:$P$100,MATCH(SMALL(ISSUES!$R$11:$R$100,6),ISSUES!$R$11:$R$100,0)),""))</f>
        <v/>
      </c>
      <c r="O23" s="1"/>
      <c r="P23" s="1"/>
      <c r="Q23" s="1"/>
      <c r="R23" s="1"/>
      <c r="S23" s="1"/>
      <c r="T23" s="1"/>
    </row>
    <row r="24" spans="1:20">
      <c r="A24" s="14" t="str">
        <f>IF(SMALL(TASKS!$O$11:$O$110,7)&gt;=99999,"",IFERROR(INDEX(TASKS!$C$11:$C$110,MATCH(SMALL(TASKS!$O$11:$O$110,7),TASKS!$O$11:$O$110,0)),""))</f>
        <v>Test emergency lighting</v>
      </c>
      <c r="B24" s="14" t="str">
        <f>IF(SMALL(TASKS!$O$11:$O$110,7)&gt;=99999,"",IFERROR(INDEX(TASKS!$B$11:$B$110,MATCH(SMALL(TASKS!$O$11:$O$110,7),TASKS!$O$11:$O$110,0)),""))</f>
        <v>Facilities</v>
      </c>
      <c r="C24" s="14" t="str">
        <f>IF(SMALL(TASKS!$O$11:$O$110,7)&gt;=99999,"",IFERROR(INDEX(TASKS!$E$11:$E$110,MATCH(SMALL(TASKS!$O$11:$O$110,7),TASKS!$O$11:$O$110,0)),""))</f>
        <v>Lucas Martin</v>
      </c>
      <c r="D24" s="14" t="str">
        <f>IF(SMALL(TASKS!$O$11:$O$110,7)&gt;=99999,"",IFERROR(INDEX(TASKS!$F$11:$F$110,MATCH(SMALL(TASKS!$O$11:$O$110,7),TASKS!$O$11:$O$110,0)),""))</f>
        <v>High</v>
      </c>
      <c r="E24" s="42">
        <f>IF(SMALL(TASKS!$O$11:$O$110,7)&gt;=99999,"",IFERROR(INDEX(TASKS!$H$11:$H$110,MATCH(SMALL(TASKS!$O$11:$O$110,7),TASKS!$O$11:$O$110,0)),""))</f>
        <v>46325</v>
      </c>
      <c r="F24" s="14" t="str">
        <f>IF(SMALL(TASKS!$O$11:$O$110,7)&gt;=99999,"",IFERROR(INDEX(TASKS!$I$11:$I$110,MATCH(SMALL(TASKS!$O$11:$O$110,7),TASKS!$O$11:$O$110,0)),""))</f>
        <v>Not started</v>
      </c>
      <c r="G24" s="14" t="str">
        <f>IF(SMALL(TASKS!$O$11:$O$110,7)&gt;=99999,"",IFERROR(INDEX(TASKS!$M$11:$M$110,MATCH(SMALL(TASKS!$O$11:$O$110,7),TASKS!$O$11:$O$110,0)),""))</f>
        <v>Due soon</v>
      </c>
      <c r="H24" s="1"/>
      <c r="I24" s="14" t="str">
        <f>IF(SMALL(ISSUES!$R$11:$R$100,7)&gt;=99999,"",IFERROR(INDEX(ISSUES!$D$11:$D$100,MATCH(SMALL(ISSUES!$R$11:$R$100,7),ISSUES!$R$11:$R$100,0)),""))</f>
        <v/>
      </c>
      <c r="J24" s="14" t="str">
        <f>IF(SMALL(ISSUES!$R$11:$R$100,7)&gt;=99999,"",IFERROR(INDEX(ISSUES!$C$11:$C$100,MATCH(SMALL(ISSUES!$R$11:$R$100,7),ISSUES!$R$11:$R$100,0)),""))</f>
        <v/>
      </c>
      <c r="K24" s="14" t="str">
        <f>IF(SMALL(ISSUES!$R$11:$R$100,7)&gt;=99999,"",IFERROR(INDEX(ISSUES!$E$11:$E$100,MATCH(SMALL(ISSUES!$R$11:$R$100,7),ISSUES!$R$11:$R$100,0)),""))</f>
        <v/>
      </c>
      <c r="L24" s="14" t="str">
        <f>IF(SMALL(ISSUES!$R$11:$R$100,7)&gt;=99999,"",IFERROR(INDEX(ISSUES!$J$11:$J$100,MATCH(SMALL(ISSUES!$R$11:$R$100,7),ISSUES!$R$11:$R$100,0)),""))</f>
        <v/>
      </c>
      <c r="M24" s="42" t="str">
        <f>IF(SMALL(ISSUES!$R$11:$R$100,7)&gt;=99999,"",IFERROR(INDEX(ISSUES!$K$11:$K$100,MATCH(SMALL(ISSUES!$R$11:$R$100,7),ISSUES!$R$11:$R$100,0)),""))</f>
        <v/>
      </c>
      <c r="N24" s="14" t="str">
        <f>IF(SMALL(ISSUES!$R$11:$R$100,7)&gt;=99999,"",IFERROR(INDEX(ISSUES!$P$11:$P$100,MATCH(SMALL(ISSUES!$R$11:$R$100,7),ISSUES!$R$11:$R$100,0)),""))</f>
        <v/>
      </c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56" t="s">
        <v>55</v>
      </c>
      <c r="B27" s="57" t="s">
        <v>55</v>
      </c>
      <c r="C27" s="57" t="s">
        <v>55</v>
      </c>
      <c r="D27" s="57" t="s">
        <v>55</v>
      </c>
      <c r="E27" s="57" t="s">
        <v>55</v>
      </c>
      <c r="F27" s="58" t="s">
        <v>55</v>
      </c>
      <c r="G27" s="1"/>
      <c r="H27" s="1"/>
      <c r="I27" s="1"/>
      <c r="J27" s="1"/>
      <c r="K27" s="56" t="s">
        <v>56</v>
      </c>
      <c r="L27" s="57" t="s">
        <v>56</v>
      </c>
      <c r="M27" s="57" t="s">
        <v>56</v>
      </c>
      <c r="N27" s="58" t="s">
        <v>56</v>
      </c>
      <c r="O27" s="1"/>
      <c r="P27" s="1"/>
      <c r="Q27" s="1"/>
      <c r="R27" s="1"/>
      <c r="S27" s="1"/>
      <c r="T27" s="1"/>
    </row>
    <row r="28" spans="1:20">
      <c r="A28" s="6" t="s">
        <v>43</v>
      </c>
      <c r="B28" s="8" t="s">
        <v>3</v>
      </c>
      <c r="C28" s="1"/>
      <c r="D28" s="1"/>
      <c r="E28" s="1"/>
      <c r="F28" s="1"/>
      <c r="G28" s="1"/>
      <c r="H28" s="1"/>
      <c r="I28" s="1"/>
      <c r="J28" s="1"/>
      <c r="K28" s="6" t="s">
        <v>46</v>
      </c>
      <c r="L28" s="8" t="s">
        <v>57</v>
      </c>
      <c r="M28" s="1"/>
      <c r="N28" s="1"/>
      <c r="O28" s="1"/>
      <c r="P28" s="1"/>
      <c r="Q28" s="1"/>
      <c r="R28" s="1"/>
      <c r="S28" s="1"/>
      <c r="T28" s="1"/>
    </row>
    <row r="29" spans="1:20">
      <c r="A29" s="12" t="s">
        <v>58</v>
      </c>
      <c r="B29" s="12">
        <f>COUNTIF(TASKS!$I$11:$I$110,A29)</f>
        <v>5</v>
      </c>
      <c r="C29" s="1"/>
      <c r="D29" s="1"/>
      <c r="E29" s="1"/>
      <c r="F29" s="1"/>
      <c r="G29" s="1"/>
      <c r="H29" s="1"/>
      <c r="I29" s="1"/>
      <c r="J29" s="1"/>
      <c r="K29" s="12" t="s">
        <v>59</v>
      </c>
      <c r="L29" s="12">
        <f>COUNTIFS(ISSUES!$E$11:$E$100,K29,ISSUES!$L$11:$L$100,"&lt;&gt;Closed")</f>
        <v>0</v>
      </c>
      <c r="M29" s="1"/>
      <c r="N29" s="1"/>
      <c r="O29" s="1"/>
      <c r="P29" s="1"/>
      <c r="Q29" s="1"/>
      <c r="R29" s="1"/>
      <c r="S29" s="1"/>
      <c r="T29" s="1"/>
    </row>
    <row r="30" spans="1:20">
      <c r="A30" s="13" t="s">
        <v>60</v>
      </c>
      <c r="B30" s="13">
        <f>COUNTIF(TASKS!$I$11:$I$110,A30)</f>
        <v>4</v>
      </c>
      <c r="C30" s="1"/>
      <c r="D30" s="1"/>
      <c r="E30" s="1"/>
      <c r="F30" s="1"/>
      <c r="G30" s="1"/>
      <c r="H30" s="1"/>
      <c r="I30" s="1"/>
      <c r="J30" s="1"/>
      <c r="K30" s="13" t="s">
        <v>61</v>
      </c>
      <c r="L30" s="13">
        <f>COUNTIFS(ISSUES!$E$11:$E$100,K30,ISSUES!$L$11:$L$100,"&lt;&gt;Closed")</f>
        <v>2</v>
      </c>
      <c r="M30" s="1"/>
      <c r="N30" s="1"/>
      <c r="O30" s="1"/>
      <c r="P30" s="1"/>
      <c r="Q30" s="1"/>
      <c r="R30" s="1"/>
      <c r="S30" s="1"/>
      <c r="T30" s="1"/>
    </row>
    <row r="31" spans="1:20">
      <c r="A31" s="13" t="s">
        <v>62</v>
      </c>
      <c r="B31" s="13">
        <f>COUNTIF(TASKS!$I$11:$I$110,A31)</f>
        <v>2</v>
      </c>
      <c r="C31" s="1"/>
      <c r="D31" s="1"/>
      <c r="E31" s="1"/>
      <c r="F31" s="1"/>
      <c r="G31" s="1"/>
      <c r="H31" s="1"/>
      <c r="I31" s="1"/>
      <c r="J31" s="1"/>
      <c r="K31" s="13" t="s">
        <v>63</v>
      </c>
      <c r="L31" s="13">
        <f>COUNTIFS(ISSUES!$E$11:$E$100,K31,ISSUES!$L$11:$L$100,"&lt;&gt;Closed")</f>
        <v>2</v>
      </c>
      <c r="M31" s="1"/>
      <c r="N31" s="1"/>
      <c r="O31" s="1"/>
      <c r="P31" s="1"/>
      <c r="Q31" s="1"/>
      <c r="R31" s="1"/>
      <c r="S31" s="1"/>
      <c r="T31" s="1"/>
    </row>
    <row r="32" spans="1:20">
      <c r="A32" s="13" t="s">
        <v>64</v>
      </c>
      <c r="B32" s="13">
        <f>COUNTIF(TASKS!$I$11:$I$110,A32)</f>
        <v>3</v>
      </c>
      <c r="C32" s="1"/>
      <c r="D32" s="1"/>
      <c r="E32" s="1"/>
      <c r="F32" s="1"/>
      <c r="G32" s="1"/>
      <c r="H32" s="1"/>
      <c r="I32" s="1"/>
      <c r="J32" s="1"/>
      <c r="K32" s="14" t="s">
        <v>65</v>
      </c>
      <c r="L32" s="14">
        <f>COUNTIFS(ISSUES!$E$11:$E$100,K32,ISSUES!$L$11:$L$100,"&lt;&gt;Closed")</f>
        <v>1</v>
      </c>
      <c r="M32" s="1"/>
      <c r="N32" s="1"/>
      <c r="O32" s="1"/>
      <c r="P32" s="1"/>
      <c r="Q32" s="1"/>
      <c r="R32" s="1"/>
      <c r="S32" s="1"/>
      <c r="T32" s="1"/>
    </row>
    <row r="33" spans="1:28">
      <c r="A33" s="14" t="s">
        <v>66</v>
      </c>
      <c r="B33" s="14">
        <f>COUNTIF(TASKS!$I$11:$I$110,A33)</f>
        <v>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8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8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8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8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8">
      <c r="A46" s="56" t="s">
        <v>67</v>
      </c>
      <c r="B46" s="57" t="s">
        <v>67</v>
      </c>
      <c r="C46" s="57" t="s">
        <v>67</v>
      </c>
      <c r="D46" s="57" t="s">
        <v>67</v>
      </c>
      <c r="E46" s="57" t="s">
        <v>67</v>
      </c>
      <c r="F46" s="57" t="s">
        <v>67</v>
      </c>
      <c r="G46" s="57" t="s">
        <v>67</v>
      </c>
      <c r="H46" s="57" t="s">
        <v>67</v>
      </c>
      <c r="I46" s="57" t="s">
        <v>67</v>
      </c>
      <c r="J46" s="57" t="s">
        <v>67</v>
      </c>
      <c r="K46" s="57" t="s">
        <v>67</v>
      </c>
      <c r="L46" s="57" t="s">
        <v>67</v>
      </c>
      <c r="M46" s="57" t="s">
        <v>67</v>
      </c>
      <c r="N46" s="57" t="s">
        <v>67</v>
      </c>
      <c r="O46" s="57" t="s">
        <v>67</v>
      </c>
      <c r="P46" s="57" t="s">
        <v>67</v>
      </c>
      <c r="Q46" s="57" t="s">
        <v>67</v>
      </c>
      <c r="R46" s="57" t="s">
        <v>67</v>
      </c>
      <c r="S46" s="57" t="s">
        <v>67</v>
      </c>
      <c r="T46" s="58" t="s">
        <v>67</v>
      </c>
    </row>
    <row r="47" spans="1:28">
      <c r="A47" s="6" t="s">
        <v>68</v>
      </c>
      <c r="B47" s="7" t="s">
        <v>69</v>
      </c>
      <c r="C47" s="8" t="s">
        <v>70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AA47" t="s">
        <v>68</v>
      </c>
      <c r="AB47" t="s">
        <v>70</v>
      </c>
    </row>
    <row r="48" spans="1:28">
      <c r="A48" s="43">
        <v>46287</v>
      </c>
      <c r="B48" s="12">
        <f>COUNTIFS('KPI LOG'!$A$11:$A$150,A48,'KPI LOG'!$K$11:$K$150,"Met")</f>
        <v>0</v>
      </c>
      <c r="C48" s="44">
        <f>IF(COUNTIFS('KPI LOG'!$A$11:$A$150,A48)=0,"",B48/COUNTIFS('KPI LOG'!$A$11:$A$150,A48))</f>
        <v>0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AA48" t="s">
        <v>71</v>
      </c>
      <c r="AB48">
        <f t="shared" ref="AB48:AB53" si="0">C48</f>
        <v>0</v>
      </c>
    </row>
    <row r="49" spans="1:28">
      <c r="A49" s="45">
        <v>46294</v>
      </c>
      <c r="B49" s="13">
        <f>COUNTIFS('KPI LOG'!$A$11:$A$150,A49,'KPI LOG'!$K$11:$K$150,"Met")</f>
        <v>1</v>
      </c>
      <c r="C49" s="46">
        <f>IF(COUNTIFS('KPI LOG'!$A$11:$A$150,A49)=0,"",B49/COUNTIFS('KPI LOG'!$A$11:$A$150,A49))</f>
        <v>0.2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AA49" t="s">
        <v>72</v>
      </c>
      <c r="AB49">
        <f t="shared" si="0"/>
        <v>0.2</v>
      </c>
    </row>
    <row r="50" spans="1:28">
      <c r="A50" s="45">
        <v>46301</v>
      </c>
      <c r="B50" s="13">
        <f>COUNTIFS('KPI LOG'!$A$11:$A$150,A50,'KPI LOG'!$K$11:$K$150,"Met")</f>
        <v>4</v>
      </c>
      <c r="C50" s="46">
        <f>IF(COUNTIFS('KPI LOG'!$A$11:$A$150,A50)=0,"",B50/COUNTIFS('KPI LOG'!$A$11:$A$150,A50))</f>
        <v>0.8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AA50" t="s">
        <v>73</v>
      </c>
      <c r="AB50">
        <f t="shared" si="0"/>
        <v>0.8</v>
      </c>
    </row>
    <row r="51" spans="1:28">
      <c r="A51" s="45">
        <v>46308</v>
      </c>
      <c r="B51" s="13">
        <f>COUNTIFS('KPI LOG'!$A$11:$A$150,A51,'KPI LOG'!$K$11:$K$150,"Met")</f>
        <v>5</v>
      </c>
      <c r="C51" s="46">
        <f>IF(COUNTIFS('KPI LOG'!$A$11:$A$150,A51)=0,"",B51/COUNTIFS('KPI LOG'!$A$11:$A$150,A51))</f>
        <v>1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AA51" t="s">
        <v>74</v>
      </c>
      <c r="AB51">
        <f t="shared" si="0"/>
        <v>1</v>
      </c>
    </row>
    <row r="52" spans="1:28">
      <c r="A52" s="45">
        <v>46315</v>
      </c>
      <c r="B52" s="13">
        <f>COUNTIFS('KPI LOG'!$A$11:$A$150,A52,'KPI LOG'!$K$11:$K$150,"Met")</f>
        <v>4</v>
      </c>
      <c r="C52" s="46">
        <f>IF(COUNTIFS('KPI LOG'!$A$11:$A$150,A52)=0,"",B52/COUNTIFS('KPI LOG'!$A$11:$A$150,A52))</f>
        <v>0.8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AA52" t="s">
        <v>75</v>
      </c>
      <c r="AB52">
        <f t="shared" si="0"/>
        <v>0.8</v>
      </c>
    </row>
    <row r="53" spans="1:28">
      <c r="A53" s="47">
        <v>46322</v>
      </c>
      <c r="B53" s="14">
        <f>COUNTIFS('KPI LOG'!$A$11:$A$150,A53,'KPI LOG'!$K$11:$K$150,"Met")</f>
        <v>1</v>
      </c>
      <c r="C53" s="48">
        <f>IF(COUNTIFS('KPI LOG'!$A$11:$A$150,A53)=0,"",B53/COUNTIFS('KPI LOG'!$A$11:$A$150,A53))</f>
        <v>0.2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AA53" t="s">
        <v>76</v>
      </c>
      <c r="AB53">
        <f t="shared" si="0"/>
        <v>0.2</v>
      </c>
    </row>
    <row r="54" spans="1:2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</sheetData>
  <mergeCells count="31">
    <mergeCell ref="A46:T46"/>
    <mergeCell ref="A16:G16"/>
    <mergeCell ref="I16:N16"/>
    <mergeCell ref="P16:T16"/>
    <mergeCell ref="A27:F27"/>
    <mergeCell ref="K27:N27"/>
    <mergeCell ref="A4:T4"/>
    <mergeCell ref="A6:T6"/>
    <mergeCell ref="A7:T7"/>
    <mergeCell ref="A10:C10"/>
    <mergeCell ref="A11:C13"/>
    <mergeCell ref="E10:G10"/>
    <mergeCell ref="E11:G13"/>
    <mergeCell ref="I10:K10"/>
    <mergeCell ref="I11:K13"/>
    <mergeCell ref="M10:O10"/>
    <mergeCell ref="M11:O13"/>
    <mergeCell ref="Q10:R10"/>
    <mergeCell ref="Q11:R13"/>
    <mergeCell ref="S10:T10"/>
    <mergeCell ref="S11:T13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40"/>
  <sheetViews>
    <sheetView showGridLines="0" workbookViewId="0"/>
  </sheetViews>
  <sheetFormatPr baseColWidth="10" defaultColWidth="8.83203125" defaultRowHeight="15"/>
  <cols>
    <col min="1" max="1" width="34" customWidth="1"/>
    <col min="2" max="3" width="20" customWidth="1"/>
    <col min="4" max="4" width="13" customWidth="1"/>
    <col min="5" max="5" width="15" customWidth="1"/>
    <col min="6" max="6" width="12" customWidth="1"/>
    <col min="7" max="7" width="34" customWidth="1"/>
    <col min="8" max="8" width="16" customWidth="1"/>
    <col min="9" max="9" width="3" customWidth="1"/>
    <col min="10" max="10" width="24" customWidth="1"/>
    <col min="11" max="11" width="15" customWidth="1"/>
    <col min="12" max="13" width="20" customWidth="1"/>
    <col min="14" max="14" width="18" customWidth="1"/>
    <col min="15" max="15" width="15" customWidth="1"/>
    <col min="16" max="16" width="16" customWidth="1"/>
    <col min="17" max="20" width="4" customWidth="1"/>
  </cols>
  <sheetData>
    <row r="1" spans="1:20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" customHeight="1">
      <c r="A2" s="51" t="s">
        <v>0</v>
      </c>
      <c r="B2" s="52" t="s">
        <v>0</v>
      </c>
      <c r="C2" s="51" t="s">
        <v>1</v>
      </c>
      <c r="D2" s="52" t="s">
        <v>1</v>
      </c>
      <c r="E2" s="49" t="s">
        <v>2</v>
      </c>
      <c r="F2" s="50" t="s">
        <v>2</v>
      </c>
      <c r="G2" s="51" t="s">
        <v>3</v>
      </c>
      <c r="H2" s="52" t="s">
        <v>3</v>
      </c>
      <c r="I2" s="51" t="s">
        <v>4</v>
      </c>
      <c r="J2" s="52" t="s">
        <v>4</v>
      </c>
      <c r="K2" s="51" t="s">
        <v>5</v>
      </c>
      <c r="L2" s="52" t="s">
        <v>5</v>
      </c>
      <c r="M2" s="51" t="s">
        <v>6</v>
      </c>
      <c r="N2" s="52" t="s">
        <v>6</v>
      </c>
      <c r="O2" s="51" t="s">
        <v>7</v>
      </c>
      <c r="P2" s="52" t="s">
        <v>7</v>
      </c>
      <c r="Q2" s="51" t="s">
        <v>8</v>
      </c>
      <c r="R2" s="52" t="s">
        <v>8</v>
      </c>
      <c r="S2" s="51" t="s">
        <v>9</v>
      </c>
      <c r="T2" s="52" t="s">
        <v>9</v>
      </c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0" customHeight="1">
      <c r="A4" s="53" t="s">
        <v>77</v>
      </c>
      <c r="B4" s="53" t="s">
        <v>77</v>
      </c>
      <c r="C4" s="53" t="s">
        <v>77</v>
      </c>
      <c r="D4" s="53" t="s">
        <v>77</v>
      </c>
      <c r="E4" s="53" t="s">
        <v>77</v>
      </c>
      <c r="F4" s="53" t="s">
        <v>77</v>
      </c>
      <c r="G4" s="53" t="s">
        <v>77</v>
      </c>
      <c r="H4" s="53" t="s">
        <v>77</v>
      </c>
      <c r="I4" s="53" t="s">
        <v>77</v>
      </c>
      <c r="J4" s="53" t="s">
        <v>77</v>
      </c>
      <c r="K4" s="53" t="s">
        <v>77</v>
      </c>
      <c r="L4" s="53" t="s">
        <v>77</v>
      </c>
      <c r="M4" s="53" t="s">
        <v>77</v>
      </c>
      <c r="N4" s="53" t="s">
        <v>77</v>
      </c>
      <c r="O4" s="53" t="s">
        <v>77</v>
      </c>
      <c r="P4" s="53" t="s">
        <v>77</v>
      </c>
      <c r="Q4" s="53" t="s">
        <v>77</v>
      </c>
      <c r="R4" s="53" t="s">
        <v>77</v>
      </c>
      <c r="S4" s="53" t="s">
        <v>77</v>
      </c>
      <c r="T4" s="53" t="s">
        <v>77</v>
      </c>
    </row>
    <row r="5" spans="1:2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2" customHeight="1">
      <c r="A6" s="54" t="s">
        <v>78</v>
      </c>
      <c r="B6" s="54" t="s">
        <v>78</v>
      </c>
      <c r="C6" s="54" t="s">
        <v>78</v>
      </c>
      <c r="D6" s="54" t="s">
        <v>78</v>
      </c>
      <c r="E6" s="54" t="s">
        <v>78</v>
      </c>
      <c r="F6" s="54" t="s">
        <v>78</v>
      </c>
      <c r="G6" s="54" t="s">
        <v>78</v>
      </c>
      <c r="H6" s="54" t="s">
        <v>78</v>
      </c>
      <c r="I6" s="54" t="s">
        <v>78</v>
      </c>
      <c r="J6" s="54" t="s">
        <v>78</v>
      </c>
      <c r="K6" s="54" t="s">
        <v>78</v>
      </c>
      <c r="L6" s="54" t="s">
        <v>78</v>
      </c>
      <c r="M6" s="54" t="s">
        <v>78</v>
      </c>
      <c r="N6" s="54" t="s">
        <v>78</v>
      </c>
      <c r="O6" s="54" t="s">
        <v>78</v>
      </c>
      <c r="P6" s="54" t="s">
        <v>78</v>
      </c>
      <c r="Q6" s="54" t="s">
        <v>78</v>
      </c>
      <c r="R6" s="54" t="s">
        <v>78</v>
      </c>
      <c r="S6" s="54" t="s">
        <v>78</v>
      </c>
      <c r="T6" s="54" t="s">
        <v>78</v>
      </c>
    </row>
    <row r="7" spans="1:20" ht="22" customHeight="1">
      <c r="A7" s="55" t="s">
        <v>79</v>
      </c>
      <c r="B7" s="55" t="s">
        <v>79</v>
      </c>
      <c r="C7" s="55" t="s">
        <v>79</v>
      </c>
      <c r="D7" s="55" t="s">
        <v>79</v>
      </c>
      <c r="E7" s="55" t="s">
        <v>79</v>
      </c>
      <c r="F7" s="55" t="s">
        <v>79</v>
      </c>
      <c r="G7" s="55" t="s">
        <v>79</v>
      </c>
      <c r="H7" s="55" t="s">
        <v>79</v>
      </c>
      <c r="I7" s="55" t="s">
        <v>79</v>
      </c>
      <c r="J7" s="55" t="s">
        <v>79</v>
      </c>
      <c r="K7" s="55" t="s">
        <v>79</v>
      </c>
      <c r="L7" s="55" t="s">
        <v>79</v>
      </c>
      <c r="M7" s="55" t="s">
        <v>79</v>
      </c>
      <c r="N7" s="55" t="s">
        <v>79</v>
      </c>
      <c r="O7" s="55" t="s">
        <v>79</v>
      </c>
      <c r="P7" s="55" t="s">
        <v>79</v>
      </c>
      <c r="Q7" s="55" t="s">
        <v>79</v>
      </c>
      <c r="R7" s="55" t="s">
        <v>79</v>
      </c>
      <c r="S7" s="55" t="s">
        <v>79</v>
      </c>
      <c r="T7" s="55" t="s">
        <v>79</v>
      </c>
    </row>
    <row r="8" spans="1:2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59" t="s">
        <v>14</v>
      </c>
      <c r="B10" s="59" t="s">
        <v>14</v>
      </c>
      <c r="C10" s="59" t="s">
        <v>14</v>
      </c>
      <c r="D10" s="59" t="s">
        <v>14</v>
      </c>
      <c r="E10" s="1"/>
      <c r="F10" s="61" t="s">
        <v>15</v>
      </c>
      <c r="G10" s="61" t="s">
        <v>15</v>
      </c>
      <c r="H10" s="61" t="s">
        <v>15</v>
      </c>
      <c r="I10" s="61" t="s">
        <v>15</v>
      </c>
      <c r="J10" s="1"/>
      <c r="K10" s="62" t="s">
        <v>80</v>
      </c>
      <c r="L10" s="62" t="s">
        <v>80</v>
      </c>
      <c r="M10" s="62" t="s">
        <v>80</v>
      </c>
      <c r="N10" s="62" t="s">
        <v>80</v>
      </c>
      <c r="O10" s="1"/>
      <c r="P10" s="103" t="s">
        <v>81</v>
      </c>
      <c r="Q10" s="103" t="s">
        <v>81</v>
      </c>
      <c r="R10" s="103" t="s">
        <v>81</v>
      </c>
      <c r="S10" s="103" t="s">
        <v>81</v>
      </c>
      <c r="T10" s="103" t="s">
        <v>81</v>
      </c>
    </row>
    <row r="11" spans="1:20">
      <c r="A11" s="60">
        <f>COUNTIF(TASKS!$M$11:$M$110,"Overdue")+COUNTIF(TASKS!$M$11:$M$110,"Due today")+COUNTIF(TASKS!$M$11:$M$110,"Due soon")+COUNTIF(TASKS!$M$11:$M$110,"On track")</f>
        <v>11</v>
      </c>
      <c r="B11" s="60"/>
      <c r="C11" s="60"/>
      <c r="D11" s="60"/>
      <c r="E11" s="1"/>
      <c r="F11" s="60">
        <f>COUNTIF(TASKS!$M$11:$M$110,"Overdue")+COUNTIF(HANDOVER!$M$11:$M$100,"Overdue")+COUNTIF(ISSUES!$P$11:$P$100,"Overdue")</f>
        <v>3</v>
      </c>
      <c r="G11" s="60"/>
      <c r="H11" s="60"/>
      <c r="I11" s="60"/>
      <c r="J11" s="1"/>
      <c r="K11" s="63">
        <f>IF(COUNTIFS(CHECKLISTS!$B$11:$B$130,SETUP!$D$11,CHECKLISTS!$G$11:$G$130,"Yes")=0,"",COUNTIFS(CHECKLISTS!$B$11:$B$130,SETUP!$D$11,CHECKLISTS!$G$11:$G$130,"Yes",CHECKLISTS!$H$11:$H$130,"Complete")/COUNTIFS(CHECKLISTS!$B$11:$B$130,SETUP!$D$11,CHECKLISTS!$G$11:$G$130,"Yes"))</f>
        <v>0.625</v>
      </c>
      <c r="L11" s="63"/>
      <c r="M11" s="63"/>
      <c r="N11" s="63"/>
      <c r="O11" s="1"/>
      <c r="P11" s="60">
        <f>COUNTIF(HANDOVER!$M$11:$M$100,"Overdue")+COUNTIF(HANDOVER!$M$11:$M$100,"Due today")+COUNTIF(HANDOVER!$M$11:$M$100,"Due soon")+COUNTIF(HANDOVER!$M$11:$M$100,"On track")</f>
        <v>4</v>
      </c>
      <c r="Q11" s="60"/>
      <c r="R11" s="60"/>
      <c r="S11" s="60"/>
      <c r="T11" s="60"/>
    </row>
    <row r="12" spans="1:20">
      <c r="A12" s="60"/>
      <c r="B12" s="60"/>
      <c r="C12" s="60"/>
      <c r="D12" s="60"/>
      <c r="E12" s="1"/>
      <c r="F12" s="60"/>
      <c r="G12" s="60"/>
      <c r="H12" s="60"/>
      <c r="I12" s="60"/>
      <c r="J12" s="1"/>
      <c r="K12" s="63"/>
      <c r="L12" s="63"/>
      <c r="M12" s="63"/>
      <c r="N12" s="63"/>
      <c r="O12" s="1"/>
      <c r="P12" s="60"/>
      <c r="Q12" s="60"/>
      <c r="R12" s="60"/>
      <c r="S12" s="60"/>
      <c r="T12" s="60"/>
    </row>
    <row r="13" spans="1:20">
      <c r="A13" s="60"/>
      <c r="B13" s="60"/>
      <c r="C13" s="60"/>
      <c r="D13" s="60"/>
      <c r="E13" s="1"/>
      <c r="F13" s="60"/>
      <c r="G13" s="60"/>
      <c r="H13" s="60"/>
      <c r="I13" s="60"/>
      <c r="J13" s="1"/>
      <c r="K13" s="63"/>
      <c r="L13" s="63"/>
      <c r="M13" s="63"/>
      <c r="N13" s="63"/>
      <c r="O13" s="1"/>
      <c r="P13" s="60"/>
      <c r="Q13" s="60"/>
      <c r="R13" s="60"/>
      <c r="S13" s="60"/>
      <c r="T13" s="60"/>
    </row>
    <row r="14" spans="1:20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56" t="s">
        <v>82</v>
      </c>
      <c r="B16" s="57" t="s">
        <v>82</v>
      </c>
      <c r="C16" s="57" t="s">
        <v>82</v>
      </c>
      <c r="D16" s="57" t="s">
        <v>82</v>
      </c>
      <c r="E16" s="57" t="s">
        <v>82</v>
      </c>
      <c r="F16" s="57" t="s">
        <v>82</v>
      </c>
      <c r="G16" s="57" t="s">
        <v>82</v>
      </c>
      <c r="H16" s="58" t="s">
        <v>82</v>
      </c>
      <c r="I16" s="1"/>
      <c r="J16" s="56" t="s">
        <v>83</v>
      </c>
      <c r="K16" s="57" t="s">
        <v>83</v>
      </c>
      <c r="L16" s="57" t="s">
        <v>83</v>
      </c>
      <c r="M16" s="57" t="s">
        <v>83</v>
      </c>
      <c r="N16" s="57" t="s">
        <v>83</v>
      </c>
      <c r="O16" s="57" t="s">
        <v>83</v>
      </c>
      <c r="P16" s="57" t="s">
        <v>83</v>
      </c>
      <c r="Q16" s="57" t="s">
        <v>83</v>
      </c>
      <c r="R16" s="57" t="s">
        <v>83</v>
      </c>
      <c r="S16" s="57" t="s">
        <v>83</v>
      </c>
      <c r="T16" s="58" t="s">
        <v>83</v>
      </c>
    </row>
    <row r="17" spans="1:20">
      <c r="A17" s="6" t="s">
        <v>38</v>
      </c>
      <c r="B17" s="7" t="s">
        <v>39</v>
      </c>
      <c r="C17" s="7" t="s">
        <v>40</v>
      </c>
      <c r="D17" s="7" t="s">
        <v>41</v>
      </c>
      <c r="E17" s="7" t="s">
        <v>42</v>
      </c>
      <c r="F17" s="7" t="s">
        <v>84</v>
      </c>
      <c r="G17" s="7" t="s">
        <v>85</v>
      </c>
      <c r="H17" s="8" t="s">
        <v>44</v>
      </c>
      <c r="I17" s="1"/>
      <c r="J17" s="6" t="s">
        <v>86</v>
      </c>
      <c r="K17" s="7" t="s">
        <v>48</v>
      </c>
      <c r="L17" s="7" t="s">
        <v>87</v>
      </c>
      <c r="M17" s="7" t="s">
        <v>88</v>
      </c>
      <c r="N17" s="7" t="s">
        <v>40</v>
      </c>
      <c r="O17" s="7" t="s">
        <v>42</v>
      </c>
      <c r="P17" s="8" t="s">
        <v>44</v>
      </c>
      <c r="Q17" s="1"/>
      <c r="R17" s="1"/>
      <c r="S17" s="1"/>
      <c r="T17" s="1"/>
    </row>
    <row r="18" spans="1:20">
      <c r="A18" s="12" t="str">
        <f>IF(SMALL(TASKS!$O$11:$O$110,1)&gt;=99999,"",IFERROR(INDEX(TASKS!$C$11:$C$110,MATCH(SMALL(TASKS!$O$11:$O$110,1),TASKS!$O$11:$O$110,0)),""))</f>
        <v>Resolve late supplier delivery</v>
      </c>
      <c r="B18" s="12" t="str">
        <f>IF(SMALL(TASKS!$O$11:$O$110,1)&gt;=99999,"",IFERROR(INDEX(TASKS!$B$11:$B$110,MATCH(SMALL(TASKS!$O$11:$O$110,1),TASKS!$O$11:$O$110,0)),""))</f>
        <v>Operations</v>
      </c>
      <c r="C18" s="12" t="str">
        <f>IF(SMALL(TASKS!$O$11:$O$110,1)&gt;=99999,"",IFERROR(INDEX(TASKS!$E$11:$E$110,MATCH(SMALL(TASKS!$O$11:$O$110,1),TASKS!$O$11:$O$110,0)),""))</f>
        <v>Omar Saleh</v>
      </c>
      <c r="D18" s="12" t="str">
        <f>IF(SMALL(TASKS!$O$11:$O$110,1)&gt;=99999,"",IFERROR(INDEX(TASKS!$F$11:$F$110,MATCH(SMALL(TASKS!$O$11:$O$110,1),TASKS!$O$11:$O$110,0)),""))</f>
        <v>High</v>
      </c>
      <c r="E18" s="40">
        <f>IF(SMALL(TASKS!$O$11:$O$110,1)&gt;=99999,"",IFERROR(INDEX(TASKS!$H$11:$H$110,MATCH(SMALL(TASKS!$O$11:$O$110,1),TASKS!$O$11:$O$110,0)),""))</f>
        <v>46322</v>
      </c>
      <c r="F18" s="44">
        <f>IF(SMALL(TASKS!$O$11:$O$110,1)&gt;=99999,"",IFERROR(INDEX(TASKS!$K$11:$K$110,MATCH(SMALL(TASKS!$O$11:$O$110,1),TASKS!$O$11:$O$110,0)),""))</f>
        <v>0.35</v>
      </c>
      <c r="G18" s="12" t="str">
        <f>IF(SMALL(TASKS!$O$11:$O$110,1)&gt;=99999,"",IFERROR(INDEX(TASKS!$L$11:$L$110,MATCH(SMALL(TASKS!$O$11:$O$110,1),TASKS!$O$11:$O$110,0)),""))</f>
        <v>Obtain confirmed arrival time</v>
      </c>
      <c r="H18" s="12" t="str">
        <f>IF(SMALL(TASKS!$O$11:$O$110,1)&gt;=99999,"",IFERROR(INDEX(TASKS!$M$11:$M$110,MATCH(SMALL(TASKS!$O$11:$O$110,1),TASKS!$O$11:$O$110,0)),""))</f>
        <v>Overdue</v>
      </c>
      <c r="I18" s="1"/>
      <c r="J18" s="12" t="str">
        <f>IF(SMALL(HANDOVER!$O$11:$O$100,1)&gt;=99999,"",IFERROR(INDEX(HANDOVER!$G$11:$G$100,MATCH(SMALL(HANDOVER!$O$11:$O$100,1),HANDOVER!$O$11:$O$100,0)),""))</f>
        <v>Supplier delay</v>
      </c>
      <c r="K18" s="12" t="str">
        <f>IF(SMALL(HANDOVER!$O$11:$O$100,1)&gt;=99999,"",IFERROR(INDEX(HANDOVER!$C$11:$C$100,MATCH(SMALL(HANDOVER!$O$11:$O$100,1),HANDOVER!$O$11:$O$100,0)),""))</f>
        <v>Opening</v>
      </c>
      <c r="L18" s="12" t="str">
        <f>IF(SMALL(HANDOVER!$O$11:$O$100,1)&gt;=99999,"",IFERROR(INDEX(HANDOVER!$D$11:$D$100,MATCH(SMALL(HANDOVER!$O$11:$O$100,1),HANDOVER!$O$11:$O$100,0)),""))</f>
        <v>Maya Hassan</v>
      </c>
      <c r="M18" s="12" t="str">
        <f>IF(SMALL(HANDOVER!$O$11:$O$100,1)&gt;=99999,"",IFERROR(INDEX(HANDOVER!$E$11:$E$100,MATCH(SMALL(HANDOVER!$O$11:$O$100,1),HANDOVER!$O$11:$O$100,0)),""))</f>
        <v>Lucas Martin</v>
      </c>
      <c r="N18" s="12" t="str">
        <f>IF(SMALL(HANDOVER!$O$11:$O$100,1)&gt;=99999,"",IFERROR(INDEX(HANDOVER!$J$11:$J$100,MATCH(SMALL(HANDOVER!$O$11:$O$100,1),HANDOVER!$O$11:$O$100,0)),""))</f>
        <v>Omar Saleh</v>
      </c>
      <c r="O18" s="40">
        <f>IF(SMALL(HANDOVER!$O$11:$O$100,1)&gt;=99999,"",IFERROR(INDEX(HANDOVER!$K$11:$K$100,MATCH(SMALL(HANDOVER!$O$11:$O$100,1),HANDOVER!$O$11:$O$100,0)),""))</f>
        <v>46323</v>
      </c>
      <c r="P18" s="12" t="str">
        <f>IF(SMALL(HANDOVER!$O$11:$O$100,1)&gt;=99999,"",IFERROR(INDEX(HANDOVER!$M$11:$M$100,MATCH(SMALL(HANDOVER!$O$11:$O$100,1),HANDOVER!$O$11:$O$100,0)),""))</f>
        <v>Due today</v>
      </c>
      <c r="Q18" s="1"/>
      <c r="R18" s="1"/>
      <c r="S18" s="1"/>
      <c r="T18" s="1"/>
    </row>
    <row r="19" spans="1:20">
      <c r="A19" s="13" t="str">
        <f>IF(SMALL(TASKS!$O$11:$O$110,2)&gt;=99999,"",IFERROR(INDEX(TASKS!$C$11:$C$110,MATCH(SMALL(TASKS!$O$11:$O$110,2),TASKS!$O$11:$O$110,0)),""))</f>
        <v>Close air-conditioning maintenance action</v>
      </c>
      <c r="B19" s="13" t="str">
        <f>IF(SMALL(TASKS!$O$11:$O$110,2)&gt;=99999,"",IFERROR(INDEX(TASKS!$B$11:$B$110,MATCH(SMALL(TASKS!$O$11:$O$110,2),TASKS!$O$11:$O$110,0)),""))</f>
        <v>Facilities</v>
      </c>
      <c r="C19" s="13" t="str">
        <f>IF(SMALL(TASKS!$O$11:$O$110,2)&gt;=99999,"",IFERROR(INDEX(TASKS!$E$11:$E$110,MATCH(SMALL(TASKS!$O$11:$O$110,2),TASKS!$O$11:$O$110,0)),""))</f>
        <v>Omar Saleh</v>
      </c>
      <c r="D19" s="13" t="str">
        <f>IF(SMALL(TASKS!$O$11:$O$110,2)&gt;=99999,"",IFERROR(INDEX(TASKS!$F$11:$F$110,MATCH(SMALL(TASKS!$O$11:$O$110,2),TASKS!$O$11:$O$110,0)),""))</f>
        <v>High</v>
      </c>
      <c r="E19" s="41">
        <f>IF(SMALL(TASKS!$O$11:$O$110,2)&gt;=99999,"",IFERROR(INDEX(TASKS!$H$11:$H$110,MATCH(SMALL(TASKS!$O$11:$O$110,2),TASKS!$O$11:$O$110,0)),""))</f>
        <v>46321</v>
      </c>
      <c r="F19" s="46">
        <f>IF(SMALL(TASKS!$O$11:$O$110,2)&gt;=99999,"",IFERROR(INDEX(TASKS!$K$11:$K$110,MATCH(SMALL(TASKS!$O$11:$O$110,2),TASKS!$O$11:$O$110,0)),""))</f>
        <v>0.8</v>
      </c>
      <c r="G19" s="13" t="str">
        <f>IF(SMALL(TASKS!$O$11:$O$110,2)&gt;=99999,"",IFERROR(INDEX(TASKS!$L$11:$L$110,MATCH(SMALL(TASKS!$O$11:$O$110,2),TASKS!$O$11:$O$110,0)),""))</f>
        <v>Attach service confirmation</v>
      </c>
      <c r="H19" s="13" t="str">
        <f>IF(SMALL(TASKS!$O$11:$O$110,2)&gt;=99999,"",IFERROR(INDEX(TASKS!$M$11:$M$110,MATCH(SMALL(TASKS!$O$11:$O$110,2),TASKS!$O$11:$O$110,0)),""))</f>
        <v>Overdue</v>
      </c>
      <c r="I19" s="1"/>
      <c r="J19" s="13" t="str">
        <f>IF(SMALL(HANDOVER!$O$11:$O$100,2)&gt;=99999,"",IFERROR(INDEX(HANDOVER!$G$11:$G$100,MATCH(SMALL(HANDOVER!$O$11:$O$100,2),HANDOVER!$O$11:$O$100,0)),""))</f>
        <v>Cooling unit</v>
      </c>
      <c r="K19" s="13" t="str">
        <f>IF(SMALL(HANDOVER!$O$11:$O$100,2)&gt;=99999,"",IFERROR(INDEX(HANDOVER!$C$11:$C$100,MATCH(SMALL(HANDOVER!$O$11:$O$100,2),HANDOVER!$O$11:$O$100,0)),""))</f>
        <v>Closing</v>
      </c>
      <c r="L19" s="13" t="str">
        <f>IF(SMALL(HANDOVER!$O$11:$O$100,2)&gt;=99999,"",IFERROR(INDEX(HANDOVER!$D$11:$D$100,MATCH(SMALL(HANDOVER!$O$11:$O$100,2),HANDOVER!$O$11:$O$100,0)),""))</f>
        <v>Lucas Martin</v>
      </c>
      <c r="M19" s="13" t="str">
        <f>IF(SMALL(HANDOVER!$O$11:$O$100,2)&gt;=99999,"",IFERROR(INDEX(HANDOVER!$E$11:$E$100,MATCH(SMALL(HANDOVER!$O$11:$O$100,2),HANDOVER!$O$11:$O$100,0)),""))</f>
        <v>Maya Hassan</v>
      </c>
      <c r="N19" s="13" t="str">
        <f>IF(SMALL(HANDOVER!$O$11:$O$100,2)&gt;=99999,"",IFERROR(INDEX(HANDOVER!$J$11:$J$100,MATCH(SMALL(HANDOVER!$O$11:$O$100,2),HANDOVER!$O$11:$O$100,0)),""))</f>
        <v>Omar Saleh</v>
      </c>
      <c r="O19" s="41">
        <f>IF(SMALL(HANDOVER!$O$11:$O$100,2)&gt;=99999,"",IFERROR(INDEX(HANDOVER!$K$11:$K$100,MATCH(SMALL(HANDOVER!$O$11:$O$100,2),HANDOVER!$O$11:$O$100,0)),""))</f>
        <v>46323</v>
      </c>
      <c r="P19" s="13" t="str">
        <f>IF(SMALL(HANDOVER!$O$11:$O$100,2)&gt;=99999,"",IFERROR(INDEX(HANDOVER!$M$11:$M$100,MATCH(SMALL(HANDOVER!$O$11:$O$100,2),HANDOVER!$O$11:$O$100,0)),""))</f>
        <v>Due today</v>
      </c>
      <c r="Q19" s="1"/>
      <c r="R19" s="1"/>
      <c r="S19" s="1"/>
      <c r="T19" s="1"/>
    </row>
    <row r="20" spans="1:20">
      <c r="A20" s="13" t="str">
        <f>IF(SMALL(TASKS!$O$11:$O$110,3)&gt;=99999,"",IFERROR(INDEX(TASKS!$C$11:$C$110,MATCH(SMALL(TASKS!$O$11:$O$110,3),TASKS!$O$11:$O$110,0)),""))</f>
        <v>Confirm staff and shift coverage</v>
      </c>
      <c r="B20" s="13" t="str">
        <f>IF(SMALL(TASKS!$O$11:$O$110,3)&gt;=99999,"",IFERROR(INDEX(TASKS!$B$11:$B$110,MATCH(SMALL(TASKS!$O$11:$O$110,3),TASKS!$O$11:$O$110,0)),""))</f>
        <v>Operations</v>
      </c>
      <c r="C20" s="13" t="str">
        <f>IF(SMALL(TASKS!$O$11:$O$110,3)&gt;=99999,"",IFERROR(INDEX(TASKS!$E$11:$E$110,MATCH(SMALL(TASKS!$O$11:$O$110,3),TASKS!$O$11:$O$110,0)),""))</f>
        <v>Maya Hassan</v>
      </c>
      <c r="D20" s="13" t="str">
        <f>IF(SMALL(TASKS!$O$11:$O$110,3)&gt;=99999,"",IFERROR(INDEX(TASKS!$F$11:$F$110,MATCH(SMALL(TASKS!$O$11:$O$110,3),TASKS!$O$11:$O$110,0)),""))</f>
        <v>Critical</v>
      </c>
      <c r="E20" s="41">
        <f>IF(SMALL(TASKS!$O$11:$O$110,3)&gt;=99999,"",IFERROR(INDEX(TASKS!$H$11:$H$110,MATCH(SMALL(TASKS!$O$11:$O$110,3),TASKS!$O$11:$O$110,0)),""))</f>
        <v>46323</v>
      </c>
      <c r="F20" s="46">
        <f>IF(SMALL(TASKS!$O$11:$O$110,3)&gt;=99999,"",IFERROR(INDEX(TASKS!$K$11:$K$110,MATCH(SMALL(TASKS!$O$11:$O$110,3),TASKS!$O$11:$O$110,0)),""))</f>
        <v>0.6</v>
      </c>
      <c r="G20" s="13" t="str">
        <f>IF(SMALL(TASKS!$O$11:$O$110,3)&gt;=99999,"",IFERROR(INDEX(TASKS!$L$11:$L$110,MATCH(SMALL(TASKS!$O$11:$O$110,3),TASKS!$O$11:$O$110,0)),""))</f>
        <v>Confirm closing replacement</v>
      </c>
      <c r="H20" s="13" t="str">
        <f>IF(SMALL(TASKS!$O$11:$O$110,3)&gt;=99999,"",IFERROR(INDEX(TASKS!$M$11:$M$110,MATCH(SMALL(TASKS!$O$11:$O$110,3),TASKS!$O$11:$O$110,0)),""))</f>
        <v>Due today</v>
      </c>
      <c r="I20" s="1"/>
      <c r="J20" s="13" t="str">
        <f>IF(SMALL(HANDOVER!$O$11:$O$100,3)&gt;=99999,"",IFERROR(INDEX(HANDOVER!$G$11:$G$100,MATCH(SMALL(HANDOVER!$O$11:$O$100,3),HANDOVER!$O$11:$O$100,0)),""))</f>
        <v>Priority customer</v>
      </c>
      <c r="K20" s="13" t="str">
        <f>IF(SMALL(HANDOVER!$O$11:$O$100,3)&gt;=99999,"",IFERROR(INDEX(HANDOVER!$C$11:$C$100,MATCH(SMALL(HANDOVER!$O$11:$O$100,3),HANDOVER!$O$11:$O$100,0)),""))</f>
        <v>Opening</v>
      </c>
      <c r="L20" s="13" t="str">
        <f>IF(SMALL(HANDOVER!$O$11:$O$100,3)&gt;=99999,"",IFERROR(INDEX(HANDOVER!$D$11:$D$100,MATCH(SMALL(HANDOVER!$O$11:$O$100,3),HANDOVER!$O$11:$O$100,0)),""))</f>
        <v>Noor Al Mansoori</v>
      </c>
      <c r="M20" s="13" t="str">
        <f>IF(SMALL(HANDOVER!$O$11:$O$100,3)&gt;=99999,"",IFERROR(INDEX(HANDOVER!$E$11:$E$100,MATCH(SMALL(HANDOVER!$O$11:$O$100,3),HANDOVER!$O$11:$O$100,0)),""))</f>
        <v>Daniel Ruiz</v>
      </c>
      <c r="N20" s="13" t="str">
        <f>IF(SMALL(HANDOVER!$O$11:$O$100,3)&gt;=99999,"",IFERROR(INDEX(HANDOVER!$J$11:$J$100,MATCH(SMALL(HANDOVER!$O$11:$O$100,3),HANDOVER!$O$11:$O$100,0)),""))</f>
        <v>Daniel Ruiz</v>
      </c>
      <c r="O20" s="41">
        <f>IF(SMALL(HANDOVER!$O$11:$O$100,3)&gt;=99999,"",IFERROR(INDEX(HANDOVER!$K$11:$K$100,MATCH(SMALL(HANDOVER!$O$11:$O$100,3),HANDOVER!$O$11:$O$100,0)),""))</f>
        <v>46323</v>
      </c>
      <c r="P20" s="13" t="str">
        <f>IF(SMALL(HANDOVER!$O$11:$O$100,3)&gt;=99999,"",IFERROR(INDEX(HANDOVER!$M$11:$M$100,MATCH(SMALL(HANDOVER!$O$11:$O$100,3),HANDOVER!$O$11:$O$100,0)),""))</f>
        <v>Due today</v>
      </c>
      <c r="Q20" s="1"/>
      <c r="R20" s="1"/>
      <c r="S20" s="1"/>
      <c r="T20" s="1"/>
    </row>
    <row r="21" spans="1:20">
      <c r="A21" s="13" t="str">
        <f>IF(SMALL(TASKS!$O$11:$O$110,4)&gt;=99999,"",IFERROR(INDEX(TASKS!$C$11:$C$110,MATCH(SMALL(TASKS!$O$11:$O$110,4),TASKS!$O$11:$O$110,0)),""))</f>
        <v>Dispatch priority customer orders</v>
      </c>
      <c r="B21" s="13" t="str">
        <f>IF(SMALL(TASKS!$O$11:$O$110,4)&gt;=99999,"",IFERROR(INDEX(TASKS!$B$11:$B$110,MATCH(SMALL(TASKS!$O$11:$O$110,4),TASKS!$O$11:$O$110,0)),""))</f>
        <v>Sales</v>
      </c>
      <c r="C21" s="13" t="str">
        <f>IF(SMALL(TASKS!$O$11:$O$110,4)&gt;=99999,"",IFERROR(INDEX(TASKS!$E$11:$E$110,MATCH(SMALL(TASKS!$O$11:$O$110,4),TASKS!$O$11:$O$110,0)),""))</f>
        <v>Daniel Ruiz</v>
      </c>
      <c r="D21" s="13" t="str">
        <f>IF(SMALL(TASKS!$O$11:$O$110,4)&gt;=99999,"",IFERROR(INDEX(TASKS!$F$11:$F$110,MATCH(SMALL(TASKS!$O$11:$O$110,4),TASKS!$O$11:$O$110,0)),""))</f>
        <v>High</v>
      </c>
      <c r="E21" s="41">
        <f>IF(SMALL(TASKS!$O$11:$O$110,4)&gt;=99999,"",IFERROR(INDEX(TASKS!$H$11:$H$110,MATCH(SMALL(TASKS!$O$11:$O$110,4),TASKS!$O$11:$O$110,0)),""))</f>
        <v>46323</v>
      </c>
      <c r="F21" s="46">
        <f>IF(SMALL(TASKS!$O$11:$O$110,4)&gt;=99999,"",IFERROR(INDEX(TASKS!$K$11:$K$110,MATCH(SMALL(TASKS!$O$11:$O$110,4),TASKS!$O$11:$O$110,0)),""))</f>
        <v>0.45</v>
      </c>
      <c r="G21" s="13" t="str">
        <f>IF(SMALL(TASKS!$O$11:$O$110,4)&gt;=99999,"",IFERROR(INDEX(TASKS!$L$11:$L$110,MATCH(SMALL(TASKS!$O$11:$O$110,4),TASKS!$O$11:$O$110,0)),""))</f>
        <v>Release remaining two orders</v>
      </c>
      <c r="H21" s="13" t="str">
        <f>IF(SMALL(TASKS!$O$11:$O$110,4)&gt;=99999,"",IFERROR(INDEX(TASKS!$M$11:$M$110,MATCH(SMALL(TASKS!$O$11:$O$110,4),TASKS!$O$11:$O$110,0)),""))</f>
        <v>Due today</v>
      </c>
      <c r="I21" s="1"/>
      <c r="J21" s="13" t="str">
        <f>IF(SMALL(HANDOVER!$O$11:$O$100,4)&gt;=99999,"",IFERROR(INDEX(HANDOVER!$G$11:$G$100,MATCH(SMALL(HANDOVER!$O$11:$O$100,4),HANDOVER!$O$11:$O$100,0)),""))</f>
        <v>Stock count</v>
      </c>
      <c r="K21" s="13" t="str">
        <f>IF(SMALL(HANDOVER!$O$11:$O$100,4)&gt;=99999,"",IFERROR(INDEX(HANDOVER!$C$11:$C$100,MATCH(SMALL(HANDOVER!$O$11:$O$100,4),HANDOVER!$O$11:$O$100,0)),""))</f>
        <v>Midday</v>
      </c>
      <c r="L21" s="13" t="str">
        <f>IF(SMALL(HANDOVER!$O$11:$O$100,4)&gt;=99999,"",IFERROR(INDEX(HANDOVER!$D$11:$D$100,MATCH(SMALL(HANDOVER!$O$11:$O$100,4),HANDOVER!$O$11:$O$100,0)),""))</f>
        <v>Lucas Martin</v>
      </c>
      <c r="M21" s="13" t="str">
        <f>IF(SMALL(HANDOVER!$O$11:$O$100,4)&gt;=99999,"",IFERROR(INDEX(HANDOVER!$E$11:$E$100,MATCH(SMALL(HANDOVER!$O$11:$O$100,4),HANDOVER!$O$11:$O$100,0)),""))</f>
        <v>Maya Hassan</v>
      </c>
      <c r="N21" s="13" t="str">
        <f>IF(SMALL(HANDOVER!$O$11:$O$100,4)&gt;=99999,"",IFERROR(INDEX(HANDOVER!$J$11:$J$100,MATCH(SMALL(HANDOVER!$O$11:$O$100,4),HANDOVER!$O$11:$O$100,0)),""))</f>
        <v>Lucas Martin</v>
      </c>
      <c r="O21" s="41">
        <f>IF(SMALL(HANDOVER!$O$11:$O$100,4)&gt;=99999,"",IFERROR(INDEX(HANDOVER!$K$11:$K$100,MATCH(SMALL(HANDOVER!$O$11:$O$100,4),HANDOVER!$O$11:$O$100,0)),""))</f>
        <v>46323</v>
      </c>
      <c r="P21" s="13" t="str">
        <f>IF(SMALL(HANDOVER!$O$11:$O$100,4)&gt;=99999,"",IFERROR(INDEX(HANDOVER!$M$11:$M$100,MATCH(SMALL(HANDOVER!$O$11:$O$100,4),HANDOVER!$O$11:$O$100,0)),""))</f>
        <v>Due today</v>
      </c>
      <c r="Q21" s="1"/>
      <c r="R21" s="1"/>
      <c r="S21" s="1"/>
      <c r="T21" s="1"/>
    </row>
    <row r="22" spans="1:20">
      <c r="A22" s="13" t="str">
        <f>IF(SMALL(TASKS!$O$11:$O$110,5)&gt;=99999,"",IFERROR(INDEX(TASKS!$C$11:$C$110,MATCH(SMALL(TASKS!$O$11:$O$110,5),TASKS!$O$11:$O$110,0)),""))</f>
        <v>Complete end-of-day cash review</v>
      </c>
      <c r="B22" s="13" t="str">
        <f>IF(SMALL(TASKS!$O$11:$O$110,5)&gt;=99999,"",IFERROR(INDEX(TASKS!$B$11:$B$110,MATCH(SMALL(TASKS!$O$11:$O$110,5),TASKS!$O$11:$O$110,0)),""))</f>
        <v>Finance</v>
      </c>
      <c r="C22" s="13" t="str">
        <f>IF(SMALL(TASKS!$O$11:$O$110,5)&gt;=99999,"",IFERROR(INDEX(TASKS!$E$11:$E$110,MATCH(SMALL(TASKS!$O$11:$O$110,5),TASKS!$O$11:$O$110,0)),""))</f>
        <v>Sofia Kim</v>
      </c>
      <c r="D22" s="13" t="str">
        <f>IF(SMALL(TASKS!$O$11:$O$110,5)&gt;=99999,"",IFERROR(INDEX(TASKS!$F$11:$F$110,MATCH(SMALL(TASKS!$O$11:$O$110,5),TASKS!$O$11:$O$110,0)),""))</f>
        <v>High</v>
      </c>
      <c r="E22" s="41">
        <f>IF(SMALL(TASKS!$O$11:$O$110,5)&gt;=99999,"",IFERROR(INDEX(TASKS!$H$11:$H$110,MATCH(SMALL(TASKS!$O$11:$O$110,5),TASKS!$O$11:$O$110,0)),""))</f>
        <v>46323</v>
      </c>
      <c r="F22" s="46">
        <f>IF(SMALL(TASKS!$O$11:$O$110,5)&gt;=99999,"",IFERROR(INDEX(TASKS!$K$11:$K$110,MATCH(SMALL(TASKS!$O$11:$O$110,5),TASKS!$O$11:$O$110,0)),""))</f>
        <v>0</v>
      </c>
      <c r="G22" s="13" t="str">
        <f>IF(SMALL(TASKS!$O$11:$O$110,5)&gt;=99999,"",IFERROR(INDEX(TASKS!$L$11:$L$110,MATCH(SMALL(TASKS!$O$11:$O$110,5),TASKS!$O$11:$O$110,0)),""))</f>
        <v>Compare receipts with settlement</v>
      </c>
      <c r="H22" s="13" t="str">
        <f>IF(SMALL(TASKS!$O$11:$O$110,5)&gt;=99999,"",IFERROR(INDEX(TASKS!$M$11:$M$110,MATCH(SMALL(TASKS!$O$11:$O$110,5),TASKS!$O$11:$O$110,0)),""))</f>
        <v>Due today</v>
      </c>
      <c r="I22" s="1"/>
      <c r="J22" s="13" t="str">
        <f>IF(SMALL(HANDOVER!$O$11:$O$100,5)&gt;=99999,"",IFERROR(INDEX(HANDOVER!$G$11:$G$100,MATCH(SMALL(HANDOVER!$O$11:$O$100,5),HANDOVER!$O$11:$O$100,0)),""))</f>
        <v/>
      </c>
      <c r="K22" s="13" t="str">
        <f>IF(SMALL(HANDOVER!$O$11:$O$100,5)&gt;=99999,"",IFERROR(INDEX(HANDOVER!$C$11:$C$100,MATCH(SMALL(HANDOVER!$O$11:$O$100,5),HANDOVER!$O$11:$O$100,0)),""))</f>
        <v/>
      </c>
      <c r="L22" s="13" t="str">
        <f>IF(SMALL(HANDOVER!$O$11:$O$100,5)&gt;=99999,"",IFERROR(INDEX(HANDOVER!$D$11:$D$100,MATCH(SMALL(HANDOVER!$O$11:$O$100,5),HANDOVER!$O$11:$O$100,0)),""))</f>
        <v/>
      </c>
      <c r="M22" s="13" t="str">
        <f>IF(SMALL(HANDOVER!$O$11:$O$100,5)&gt;=99999,"",IFERROR(INDEX(HANDOVER!$E$11:$E$100,MATCH(SMALL(HANDOVER!$O$11:$O$100,5),HANDOVER!$O$11:$O$100,0)),""))</f>
        <v/>
      </c>
      <c r="N22" s="13" t="str">
        <f>IF(SMALL(HANDOVER!$O$11:$O$100,5)&gt;=99999,"",IFERROR(INDEX(HANDOVER!$J$11:$J$100,MATCH(SMALL(HANDOVER!$O$11:$O$100,5),HANDOVER!$O$11:$O$100,0)),""))</f>
        <v/>
      </c>
      <c r="O22" s="41" t="str">
        <f>IF(SMALL(HANDOVER!$O$11:$O$100,5)&gt;=99999,"",IFERROR(INDEX(HANDOVER!$K$11:$K$100,MATCH(SMALL(HANDOVER!$O$11:$O$100,5),HANDOVER!$O$11:$O$100,0)),""))</f>
        <v/>
      </c>
      <c r="P22" s="13" t="str">
        <f>IF(SMALL(HANDOVER!$O$11:$O$100,5)&gt;=99999,"",IFERROR(INDEX(HANDOVER!$M$11:$M$100,MATCH(SMALL(HANDOVER!$O$11:$O$100,5),HANDOVER!$O$11:$O$100,0)),""))</f>
        <v/>
      </c>
      <c r="Q22" s="1"/>
      <c r="R22" s="1"/>
      <c r="S22" s="1"/>
      <c r="T22" s="1"/>
    </row>
    <row r="23" spans="1:20">
      <c r="A23" s="13" t="str">
        <f>IF(SMALL(TASKS!$O$11:$O$110,6)&gt;=99999,"",IFERROR(INDEX(TASKS!$C$11:$C$110,MATCH(SMALL(TASKS!$O$11:$O$110,6),TASKS!$O$11:$O$110,0)),""))</f>
        <v>Publish revised escalation rota</v>
      </c>
      <c r="B23" s="13" t="str">
        <f>IF(SMALL(TASKS!$O$11:$O$110,6)&gt;=99999,"",IFERROR(INDEX(TASKS!$B$11:$B$110,MATCH(SMALL(TASKS!$O$11:$O$110,6),TASKS!$O$11:$O$110,0)),""))</f>
        <v>Customer Service</v>
      </c>
      <c r="C23" s="13" t="str">
        <f>IF(SMALL(TASKS!$O$11:$O$110,6)&gt;=99999,"",IFERROR(INDEX(TASKS!$E$11:$E$110,MATCH(SMALL(TASKS!$O$11:$O$110,6),TASKS!$O$11:$O$110,0)),""))</f>
        <v>Noor Al Mansoori</v>
      </c>
      <c r="D23" s="13" t="str">
        <f>IF(SMALL(TASKS!$O$11:$O$110,6)&gt;=99999,"",IFERROR(INDEX(TASKS!$F$11:$F$110,MATCH(SMALL(TASKS!$O$11:$O$110,6),TASKS!$O$11:$O$110,0)),""))</f>
        <v>High</v>
      </c>
      <c r="E23" s="41">
        <f>IF(SMALL(TASKS!$O$11:$O$110,6)&gt;=99999,"",IFERROR(INDEX(TASKS!$H$11:$H$110,MATCH(SMALL(TASKS!$O$11:$O$110,6),TASKS!$O$11:$O$110,0)),""))</f>
        <v>46323</v>
      </c>
      <c r="F23" s="46">
        <f>IF(SMALL(TASKS!$O$11:$O$110,6)&gt;=99999,"",IFERROR(INDEX(TASKS!$K$11:$K$110,MATCH(SMALL(TASKS!$O$11:$O$110,6),TASKS!$O$11:$O$110,0)),""))</f>
        <v>0.5</v>
      </c>
      <c r="G23" s="13" t="str">
        <f>IF(SMALL(TASKS!$O$11:$O$110,6)&gt;=99999,"",IFERROR(INDEX(TASKS!$L$11:$L$110,MATCH(SMALL(TASKS!$O$11:$O$110,6),TASKS!$O$11:$O$110,0)),""))</f>
        <v>Obtain manager approval</v>
      </c>
      <c r="H23" s="13" t="str">
        <f>IF(SMALL(TASKS!$O$11:$O$110,6)&gt;=99999,"",IFERROR(INDEX(TASKS!$M$11:$M$110,MATCH(SMALL(TASKS!$O$11:$O$110,6),TASKS!$O$11:$O$110,0)),""))</f>
        <v>Due today</v>
      </c>
      <c r="I23" s="1"/>
      <c r="J23" s="13" t="str">
        <f>IF(SMALL(HANDOVER!$O$11:$O$100,6)&gt;=99999,"",IFERROR(INDEX(HANDOVER!$G$11:$G$100,MATCH(SMALL(HANDOVER!$O$11:$O$100,6),HANDOVER!$O$11:$O$100,0)),""))</f>
        <v/>
      </c>
      <c r="K23" s="13" t="str">
        <f>IF(SMALL(HANDOVER!$O$11:$O$100,6)&gt;=99999,"",IFERROR(INDEX(HANDOVER!$C$11:$C$100,MATCH(SMALL(HANDOVER!$O$11:$O$100,6),HANDOVER!$O$11:$O$100,0)),""))</f>
        <v/>
      </c>
      <c r="L23" s="13" t="str">
        <f>IF(SMALL(HANDOVER!$O$11:$O$100,6)&gt;=99999,"",IFERROR(INDEX(HANDOVER!$D$11:$D$100,MATCH(SMALL(HANDOVER!$O$11:$O$100,6),HANDOVER!$O$11:$O$100,0)),""))</f>
        <v/>
      </c>
      <c r="M23" s="13" t="str">
        <f>IF(SMALL(HANDOVER!$O$11:$O$100,6)&gt;=99999,"",IFERROR(INDEX(HANDOVER!$E$11:$E$100,MATCH(SMALL(HANDOVER!$O$11:$O$100,6),HANDOVER!$O$11:$O$100,0)),""))</f>
        <v/>
      </c>
      <c r="N23" s="13" t="str">
        <f>IF(SMALL(HANDOVER!$O$11:$O$100,6)&gt;=99999,"",IFERROR(INDEX(HANDOVER!$J$11:$J$100,MATCH(SMALL(HANDOVER!$O$11:$O$100,6),HANDOVER!$O$11:$O$100,0)),""))</f>
        <v/>
      </c>
      <c r="O23" s="41" t="str">
        <f>IF(SMALL(HANDOVER!$O$11:$O$100,6)&gt;=99999,"",IFERROR(INDEX(HANDOVER!$K$11:$K$100,MATCH(SMALL(HANDOVER!$O$11:$O$100,6),HANDOVER!$O$11:$O$100,0)),""))</f>
        <v/>
      </c>
      <c r="P23" s="13" t="str">
        <f>IF(SMALL(HANDOVER!$O$11:$O$100,6)&gt;=99999,"",IFERROR(INDEX(HANDOVER!$M$11:$M$100,MATCH(SMALL(HANDOVER!$O$11:$O$100,6),HANDOVER!$O$11:$O$100,0)),""))</f>
        <v/>
      </c>
      <c r="Q23" s="1"/>
      <c r="R23" s="1"/>
      <c r="S23" s="1"/>
      <c r="T23" s="1"/>
    </row>
    <row r="24" spans="1:20">
      <c r="A24" s="13" t="str">
        <f>IF(SMALL(TASKS!$O$11:$O$110,7)&gt;=99999,"",IFERROR(INDEX(TASKS!$C$11:$C$110,MATCH(SMALL(TASKS!$O$11:$O$110,7),TASKS!$O$11:$O$110,0)),""))</f>
        <v>Test emergency lighting</v>
      </c>
      <c r="B24" s="13" t="str">
        <f>IF(SMALL(TASKS!$O$11:$O$110,7)&gt;=99999,"",IFERROR(INDEX(TASKS!$B$11:$B$110,MATCH(SMALL(TASKS!$O$11:$O$110,7),TASKS!$O$11:$O$110,0)),""))</f>
        <v>Facilities</v>
      </c>
      <c r="C24" s="13" t="str">
        <f>IF(SMALL(TASKS!$O$11:$O$110,7)&gt;=99999,"",IFERROR(INDEX(TASKS!$E$11:$E$110,MATCH(SMALL(TASKS!$O$11:$O$110,7),TASKS!$O$11:$O$110,0)),""))</f>
        <v>Lucas Martin</v>
      </c>
      <c r="D24" s="13" t="str">
        <f>IF(SMALL(TASKS!$O$11:$O$110,7)&gt;=99999,"",IFERROR(INDEX(TASKS!$F$11:$F$110,MATCH(SMALL(TASKS!$O$11:$O$110,7),TASKS!$O$11:$O$110,0)),""))</f>
        <v>High</v>
      </c>
      <c r="E24" s="41">
        <f>IF(SMALL(TASKS!$O$11:$O$110,7)&gt;=99999,"",IFERROR(INDEX(TASKS!$H$11:$H$110,MATCH(SMALL(TASKS!$O$11:$O$110,7),TASKS!$O$11:$O$110,0)),""))</f>
        <v>46325</v>
      </c>
      <c r="F24" s="46">
        <f>IF(SMALL(TASKS!$O$11:$O$110,7)&gt;=99999,"",IFERROR(INDEX(TASKS!$K$11:$K$110,MATCH(SMALL(TASKS!$O$11:$O$110,7),TASKS!$O$11:$O$110,0)),""))</f>
        <v>0</v>
      </c>
      <c r="G24" s="13" t="str">
        <f>IF(SMALL(TASKS!$O$11:$O$110,7)&gt;=99999,"",IFERROR(INDEX(TASKS!$L$11:$L$110,MATCH(SMALL(TASKS!$O$11:$O$110,7),TASKS!$O$11:$O$110,0)),""))</f>
        <v>Complete test by closing</v>
      </c>
      <c r="H24" s="13" t="str">
        <f>IF(SMALL(TASKS!$O$11:$O$110,7)&gt;=99999,"",IFERROR(INDEX(TASKS!$M$11:$M$110,MATCH(SMALL(TASKS!$O$11:$O$110,7),TASKS!$O$11:$O$110,0)),""))</f>
        <v>Due soon</v>
      </c>
      <c r="I24" s="1"/>
      <c r="J24" s="14" t="str">
        <f>IF(SMALL(HANDOVER!$O$11:$O$100,7)&gt;=99999,"",IFERROR(INDEX(HANDOVER!$G$11:$G$100,MATCH(SMALL(HANDOVER!$O$11:$O$100,7),HANDOVER!$O$11:$O$100,0)),""))</f>
        <v/>
      </c>
      <c r="K24" s="14" t="str">
        <f>IF(SMALL(HANDOVER!$O$11:$O$100,7)&gt;=99999,"",IFERROR(INDEX(HANDOVER!$C$11:$C$100,MATCH(SMALL(HANDOVER!$O$11:$O$100,7),HANDOVER!$O$11:$O$100,0)),""))</f>
        <v/>
      </c>
      <c r="L24" s="14" t="str">
        <f>IF(SMALL(HANDOVER!$O$11:$O$100,7)&gt;=99999,"",IFERROR(INDEX(HANDOVER!$D$11:$D$100,MATCH(SMALL(HANDOVER!$O$11:$O$100,7),HANDOVER!$O$11:$O$100,0)),""))</f>
        <v/>
      </c>
      <c r="M24" s="14" t="str">
        <f>IF(SMALL(HANDOVER!$O$11:$O$100,7)&gt;=99999,"",IFERROR(INDEX(HANDOVER!$E$11:$E$100,MATCH(SMALL(HANDOVER!$O$11:$O$100,7),HANDOVER!$O$11:$O$100,0)),""))</f>
        <v/>
      </c>
      <c r="N24" s="14" t="str">
        <f>IF(SMALL(HANDOVER!$O$11:$O$100,7)&gt;=99999,"",IFERROR(INDEX(HANDOVER!$J$11:$J$100,MATCH(SMALL(HANDOVER!$O$11:$O$100,7),HANDOVER!$O$11:$O$100,0)),""))</f>
        <v/>
      </c>
      <c r="O24" s="42" t="str">
        <f>IF(SMALL(HANDOVER!$O$11:$O$100,7)&gt;=99999,"",IFERROR(INDEX(HANDOVER!$K$11:$K$100,MATCH(SMALL(HANDOVER!$O$11:$O$100,7),HANDOVER!$O$11:$O$100,0)),""))</f>
        <v/>
      </c>
      <c r="P24" s="14" t="str">
        <f>IF(SMALL(HANDOVER!$O$11:$O$100,7)&gt;=99999,"",IFERROR(INDEX(HANDOVER!$M$11:$M$100,MATCH(SMALL(HANDOVER!$O$11:$O$100,7),HANDOVER!$O$11:$O$100,0)),""))</f>
        <v/>
      </c>
      <c r="Q24" s="1"/>
      <c r="R24" s="1"/>
      <c r="S24" s="1"/>
      <c r="T24" s="1"/>
    </row>
    <row r="25" spans="1:20">
      <c r="A25" s="13" t="str">
        <f>IF(SMALL(TASKS!$O$11:$O$110,8)&gt;=99999,"",IFERROR(INDEX(TASKS!$C$11:$C$110,MATCH(SMALL(TASKS!$O$11:$O$110,8),TASKS!$O$11:$O$110,0)),""))</f>
        <v>Review weekly service backlog</v>
      </c>
      <c r="B25" s="13" t="str">
        <f>IF(SMALL(TASKS!$O$11:$O$110,8)&gt;=99999,"",IFERROR(INDEX(TASKS!$B$11:$B$110,MATCH(SMALL(TASKS!$O$11:$O$110,8),TASKS!$O$11:$O$110,0)),""))</f>
        <v>Customer Service</v>
      </c>
      <c r="C25" s="13" t="str">
        <f>IF(SMALL(TASKS!$O$11:$O$110,8)&gt;=99999,"",IFERROR(INDEX(TASKS!$E$11:$E$110,MATCH(SMALL(TASKS!$O$11:$O$110,8),TASKS!$O$11:$O$110,0)),""))</f>
        <v>Noor Al Mansoori</v>
      </c>
      <c r="D25" s="13" t="str">
        <f>IF(SMALL(TASKS!$O$11:$O$110,8)&gt;=99999,"",IFERROR(INDEX(TASKS!$F$11:$F$110,MATCH(SMALL(TASKS!$O$11:$O$110,8),TASKS!$O$11:$O$110,0)),""))</f>
        <v>Medium</v>
      </c>
      <c r="E25" s="41">
        <f>IF(SMALL(TASKS!$O$11:$O$110,8)&gt;=99999,"",IFERROR(INDEX(TASKS!$H$11:$H$110,MATCH(SMALL(TASKS!$O$11:$O$110,8),TASKS!$O$11:$O$110,0)),""))</f>
        <v>46324</v>
      </c>
      <c r="F25" s="46">
        <f>IF(SMALL(TASKS!$O$11:$O$110,8)&gt;=99999,"",IFERROR(INDEX(TASKS!$K$11:$K$110,MATCH(SMALL(TASKS!$O$11:$O$110,8),TASKS!$O$11:$O$110,0)),""))</f>
        <v>0</v>
      </c>
      <c r="G25" s="13" t="str">
        <f>IF(SMALL(TASKS!$O$11:$O$110,8)&gt;=99999,"",IFERROR(INDEX(TASKS!$L$11:$L$110,MATCH(SMALL(TASKS!$O$11:$O$110,8),TASKS!$O$11:$O$110,0)),""))</f>
        <v>Assign cases older than 48 hours</v>
      </c>
      <c r="H25" s="13" t="str">
        <f>IF(SMALL(TASKS!$O$11:$O$110,8)&gt;=99999,"",IFERROR(INDEX(TASKS!$M$11:$M$110,MATCH(SMALL(TASKS!$O$11:$O$110,8),TASKS!$O$11:$O$110,0)),""))</f>
        <v>Due soon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>
      <c r="A26" s="13" t="str">
        <f>IF(SMALL(TASKS!$O$11:$O$110,9)&gt;=99999,"",IFERROR(INDEX(TASKS!$C$11:$C$110,MATCH(SMALL(TASKS!$O$11:$O$110,9),TASKS!$O$11:$O$110,0)),""))</f>
        <v>Prepare weekly sales commitment review</v>
      </c>
      <c r="B26" s="13" t="str">
        <f>IF(SMALL(TASKS!$O$11:$O$110,9)&gt;=99999,"",IFERROR(INDEX(TASKS!$B$11:$B$110,MATCH(SMALL(TASKS!$O$11:$O$110,9),TASKS!$O$11:$O$110,0)),""))</f>
        <v>Sales</v>
      </c>
      <c r="C26" s="13" t="str">
        <f>IF(SMALL(TASKS!$O$11:$O$110,9)&gt;=99999,"",IFERROR(INDEX(TASKS!$E$11:$E$110,MATCH(SMALL(TASKS!$O$11:$O$110,9),TASKS!$O$11:$O$110,0)),""))</f>
        <v>Daniel Ruiz</v>
      </c>
      <c r="D26" s="13" t="str">
        <f>IF(SMALL(TASKS!$O$11:$O$110,9)&gt;=99999,"",IFERROR(INDEX(TASKS!$F$11:$F$110,MATCH(SMALL(TASKS!$O$11:$O$110,9),TASKS!$O$11:$O$110,0)),""))</f>
        <v>Medium</v>
      </c>
      <c r="E26" s="41">
        <f>IF(SMALL(TASKS!$O$11:$O$110,9)&gt;=99999,"",IFERROR(INDEX(TASKS!$H$11:$H$110,MATCH(SMALL(TASKS!$O$11:$O$110,9),TASKS!$O$11:$O$110,0)),""))</f>
        <v>46325</v>
      </c>
      <c r="F26" s="46">
        <f>IF(SMALL(TASKS!$O$11:$O$110,9)&gt;=99999,"",IFERROR(INDEX(TASKS!$K$11:$K$110,MATCH(SMALL(TASKS!$O$11:$O$110,9),TASKS!$O$11:$O$110,0)),""))</f>
        <v>0.25</v>
      </c>
      <c r="G26" s="13" t="str">
        <f>IF(SMALL(TASKS!$O$11:$O$110,9)&gt;=99999,"",IFERROR(INDEX(TASKS!$L$11:$L$110,MATCH(SMALL(TASKS!$O$11:$O$110,9),TASKS!$O$11:$O$110,0)),""))</f>
        <v>Validate owner updates</v>
      </c>
      <c r="H26" s="13" t="str">
        <f>IF(SMALL(TASKS!$O$11:$O$110,9)&gt;=99999,"",IFERROR(INDEX(TASKS!$M$11:$M$110,MATCH(SMALL(TASKS!$O$11:$O$110,9),TASKS!$O$11:$O$110,0)),""))</f>
        <v>Due soon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14" t="str">
        <f>IF(SMALL(TASKS!$O$11:$O$110,10)&gt;=99999,"",IFERROR(INDEX(TASKS!$C$11:$C$110,MATCH(SMALL(TASKS!$O$11:$O$110,10),TASKS!$O$11:$O$110,0)),""))</f>
        <v>Review monthly supplier invoices</v>
      </c>
      <c r="B27" s="14" t="str">
        <f>IF(SMALL(TASKS!$O$11:$O$110,10)&gt;=99999,"",IFERROR(INDEX(TASKS!$B$11:$B$110,MATCH(SMALL(TASKS!$O$11:$O$110,10),TASKS!$O$11:$O$110,0)),""))</f>
        <v>Finance</v>
      </c>
      <c r="C27" s="14" t="str">
        <f>IF(SMALL(TASKS!$O$11:$O$110,10)&gt;=99999,"",IFERROR(INDEX(TASKS!$E$11:$E$110,MATCH(SMALL(TASKS!$O$11:$O$110,10),TASKS!$O$11:$O$110,0)),""))</f>
        <v>Sofia Kim</v>
      </c>
      <c r="D27" s="14" t="str">
        <f>IF(SMALL(TASKS!$O$11:$O$110,10)&gt;=99999,"",IFERROR(INDEX(TASKS!$F$11:$F$110,MATCH(SMALL(TASKS!$O$11:$O$110,10),TASKS!$O$11:$O$110,0)),""))</f>
        <v>Medium</v>
      </c>
      <c r="E27" s="42">
        <f>IF(SMALL(TASKS!$O$11:$O$110,10)&gt;=99999,"",IFERROR(INDEX(TASKS!$H$11:$H$110,MATCH(SMALL(TASKS!$O$11:$O$110,10),TASKS!$O$11:$O$110,0)),""))</f>
        <v>46326</v>
      </c>
      <c r="F27" s="48">
        <f>IF(SMALL(TASKS!$O$11:$O$110,10)&gt;=99999,"",IFERROR(INDEX(TASKS!$K$11:$K$110,MATCH(SMALL(TASKS!$O$11:$O$110,10),TASKS!$O$11:$O$110,0)),""))</f>
        <v>0</v>
      </c>
      <c r="G27" s="14" t="str">
        <f>IF(SMALL(TASKS!$O$11:$O$110,10)&gt;=99999,"",IFERROR(INDEX(TASKS!$L$11:$L$110,MATCH(SMALL(TASKS!$O$11:$O$110,10),TASKS!$O$11:$O$110,0)),""))</f>
        <v>Resolve unmatched invoice</v>
      </c>
      <c r="H27" s="14" t="str">
        <f>IF(SMALL(TASKS!$O$11:$O$110,10)&gt;=99999,"",IFERROR(INDEX(TASKS!$M$11:$M$110,MATCH(SMALL(TASKS!$O$11:$O$110,10),TASKS!$O$11:$O$110,0)),""))</f>
        <v>Due soon</v>
      </c>
      <c r="I27" s="1"/>
      <c r="J27" s="56" t="s">
        <v>89</v>
      </c>
      <c r="K27" s="57" t="s">
        <v>89</v>
      </c>
      <c r="L27" s="57" t="s">
        <v>89</v>
      </c>
      <c r="M27" s="57" t="s">
        <v>89</v>
      </c>
      <c r="N27" s="57" t="s">
        <v>89</v>
      </c>
      <c r="O27" s="57" t="s">
        <v>89</v>
      </c>
      <c r="P27" s="57" t="s">
        <v>89</v>
      </c>
      <c r="Q27" s="57" t="s">
        <v>89</v>
      </c>
      <c r="R27" s="57" t="s">
        <v>89</v>
      </c>
      <c r="S27" s="57" t="s">
        <v>89</v>
      </c>
      <c r="T27" s="58" t="s">
        <v>89</v>
      </c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6" t="s">
        <v>48</v>
      </c>
      <c r="K28" s="7" t="s">
        <v>49</v>
      </c>
      <c r="L28" s="7" t="s">
        <v>50</v>
      </c>
      <c r="M28" s="7" t="s">
        <v>51</v>
      </c>
      <c r="N28" s="8" t="s">
        <v>90</v>
      </c>
      <c r="O28" s="1"/>
      <c r="P28" s="1"/>
      <c r="Q28" s="1"/>
      <c r="R28" s="1"/>
      <c r="S28" s="1"/>
      <c r="T28" s="1"/>
    </row>
    <row r="29" spans="1:20">
      <c r="A29" s="1"/>
      <c r="B29" s="1"/>
      <c r="C29" s="1"/>
      <c r="D29" s="1"/>
      <c r="E29" s="1"/>
      <c r="F29" s="1"/>
      <c r="G29" s="1"/>
      <c r="H29" s="1"/>
      <c r="I29" s="1"/>
      <c r="J29" s="12" t="s">
        <v>52</v>
      </c>
      <c r="K29" s="12">
        <f>COUNTIFS(CHECKLISTS!$B$11:$B$130,SETUP!$D$11,CHECKLISTS!$C$11:$C$130,J29,CHECKLISTS!$G$11:$G$130,"Yes")</f>
        <v>4</v>
      </c>
      <c r="L29" s="12">
        <f>COUNTIFS(CHECKLISTS!$B$11:$B$130,SETUP!$D$11,CHECKLISTS!$C$11:$C$130,J29,CHECKLISTS!$H$11:$H$130,"Complete")</f>
        <v>3</v>
      </c>
      <c r="M29" s="12">
        <f>COUNTIFS(CHECKLISTS!$B$11:$B$130,SETUP!$D$11,CHECKLISTS!$C$11:$C$130,J29,CHECKLISTS!$H$11:$H$130,"Exception")</f>
        <v>1</v>
      </c>
      <c r="N29" s="12">
        <f>MAX(0,K29-L29)</f>
        <v>1</v>
      </c>
      <c r="O29" s="1"/>
      <c r="P29" s="1"/>
      <c r="Q29" s="1"/>
      <c r="R29" s="1"/>
      <c r="S29" s="1"/>
      <c r="T29" s="1"/>
    </row>
    <row r="30" spans="1:20">
      <c r="A30" s="1"/>
      <c r="B30" s="1"/>
      <c r="C30" s="1"/>
      <c r="D30" s="1"/>
      <c r="E30" s="1"/>
      <c r="F30" s="1"/>
      <c r="G30" s="1"/>
      <c r="H30" s="1"/>
      <c r="I30" s="1"/>
      <c r="J30" s="13" t="s">
        <v>53</v>
      </c>
      <c r="K30" s="13">
        <f>COUNTIFS(CHECKLISTS!$B$11:$B$130,SETUP!$D$11,CHECKLISTS!$C$11:$C$130,J30,CHECKLISTS!$G$11:$G$130,"Yes")</f>
        <v>2</v>
      </c>
      <c r="L30" s="13">
        <f>COUNTIFS(CHECKLISTS!$B$11:$B$130,SETUP!$D$11,CHECKLISTS!$C$11:$C$130,J30,CHECKLISTS!$H$11:$H$130,"Complete")</f>
        <v>2</v>
      </c>
      <c r="M30" s="13">
        <f>COUNTIFS(CHECKLISTS!$B$11:$B$130,SETUP!$D$11,CHECKLISTS!$C$11:$C$130,J30,CHECKLISTS!$H$11:$H$130,"Exception")</f>
        <v>0</v>
      </c>
      <c r="N30" s="13">
        <f>MAX(0,K30-L30)</f>
        <v>0</v>
      </c>
      <c r="O30" s="1"/>
      <c r="P30" s="1"/>
      <c r="Q30" s="1"/>
      <c r="R30" s="1"/>
      <c r="S30" s="1"/>
      <c r="T30" s="1"/>
    </row>
    <row r="31" spans="1:20">
      <c r="A31" s="1"/>
      <c r="B31" s="1"/>
      <c r="C31" s="1"/>
      <c r="D31" s="1"/>
      <c r="E31" s="1"/>
      <c r="F31" s="1"/>
      <c r="G31" s="1"/>
      <c r="H31" s="1"/>
      <c r="I31" s="1"/>
      <c r="J31" s="14" t="s">
        <v>54</v>
      </c>
      <c r="K31" s="14">
        <f>COUNTIFS(CHECKLISTS!$B$11:$B$130,SETUP!$D$11,CHECKLISTS!$C$11:$C$130,J31,CHECKLISTS!$G$11:$G$130,"Yes")</f>
        <v>2</v>
      </c>
      <c r="L31" s="14">
        <f>COUNTIFS(CHECKLISTS!$B$11:$B$130,SETUP!$D$11,CHECKLISTS!$C$11:$C$130,J31,CHECKLISTS!$H$11:$H$130,"Complete")</f>
        <v>0</v>
      </c>
      <c r="M31" s="14">
        <f>COUNTIFS(CHECKLISTS!$B$11:$B$130,SETUP!$D$11,CHECKLISTS!$C$11:$C$130,J31,CHECKLISTS!$H$11:$H$130,"Exception")</f>
        <v>0</v>
      </c>
      <c r="N31" s="14">
        <f>MAX(0,K31-L31)</f>
        <v>2</v>
      </c>
      <c r="O31" s="1"/>
      <c r="P31" s="1"/>
      <c r="Q31" s="1"/>
      <c r="R31" s="1"/>
      <c r="S31" s="1"/>
      <c r="T31" s="1"/>
    </row>
    <row r="32" spans="1:20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</sheetData>
  <mergeCells count="24">
    <mergeCell ref="A16:H16"/>
    <mergeCell ref="J16:T16"/>
    <mergeCell ref="J27:T27"/>
    <mergeCell ref="A4:T4"/>
    <mergeCell ref="A6:T6"/>
    <mergeCell ref="A7:T7"/>
    <mergeCell ref="A10:D10"/>
    <mergeCell ref="A11:D13"/>
    <mergeCell ref="F10:I10"/>
    <mergeCell ref="F11:I13"/>
    <mergeCell ref="K10:N10"/>
    <mergeCell ref="K11:N13"/>
    <mergeCell ref="P10:T10"/>
    <mergeCell ref="P11:T13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40"/>
  <sheetViews>
    <sheetView showGridLines="0" workbookViewId="0">
      <pane ySplit="10" topLeftCell="A11" activePane="bottomLeft" state="frozen"/>
      <selection pane="bottomLeft"/>
    </sheetView>
  </sheetViews>
  <sheetFormatPr baseColWidth="10" defaultColWidth="8.83203125" defaultRowHeight="15"/>
  <cols>
    <col min="1" max="1" width="12" customWidth="1"/>
    <col min="2" max="2" width="20" customWidth="1"/>
    <col min="3" max="3" width="38" customWidth="1"/>
    <col min="4" max="4" width="15" customWidth="1"/>
    <col min="5" max="5" width="20" customWidth="1"/>
    <col min="6" max="6" width="13" customWidth="1"/>
    <col min="7" max="8" width="14" customWidth="1"/>
    <col min="9" max="10" width="16" customWidth="1"/>
    <col min="11" max="11" width="11" customWidth="1"/>
    <col min="12" max="12" width="34" customWidth="1"/>
    <col min="13" max="13" width="16" customWidth="1"/>
    <col min="14" max="14" width="14" customWidth="1"/>
    <col min="15" max="15" width="2" customWidth="1"/>
    <col min="27" max="31" width="2" hidden="1" customWidth="1"/>
  </cols>
  <sheetData>
    <row r="1" spans="1:31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AA1" t="s">
        <v>91</v>
      </c>
      <c r="AB1" t="s">
        <v>92</v>
      </c>
      <c r="AC1" t="s">
        <v>59</v>
      </c>
      <c r="AD1" t="s">
        <v>93</v>
      </c>
      <c r="AE1" t="s">
        <v>58</v>
      </c>
    </row>
    <row r="2" spans="1:31" ht="24" customHeight="1">
      <c r="A2" s="51" t="s">
        <v>0</v>
      </c>
      <c r="B2" s="52" t="s">
        <v>0</v>
      </c>
      <c r="C2" s="51" t="s">
        <v>1</v>
      </c>
      <c r="D2" s="52" t="s">
        <v>1</v>
      </c>
      <c r="E2" s="51" t="s">
        <v>2</v>
      </c>
      <c r="F2" s="52" t="s">
        <v>2</v>
      </c>
      <c r="G2" s="49" t="s">
        <v>3</v>
      </c>
      <c r="H2" s="50" t="s">
        <v>3</v>
      </c>
      <c r="I2" s="51" t="s">
        <v>4</v>
      </c>
      <c r="J2" s="52" t="s">
        <v>4</v>
      </c>
      <c r="K2" s="51" t="s">
        <v>5</v>
      </c>
      <c r="L2" s="52" t="s">
        <v>5</v>
      </c>
      <c r="M2" s="51" t="s">
        <v>6</v>
      </c>
      <c r="N2" s="52" t="s">
        <v>6</v>
      </c>
      <c r="O2" s="51" t="s">
        <v>7</v>
      </c>
      <c r="P2" s="52" t="s">
        <v>7</v>
      </c>
      <c r="Q2" s="51" t="s">
        <v>8</v>
      </c>
      <c r="R2" s="52" t="s">
        <v>8</v>
      </c>
      <c r="S2" s="51" t="s">
        <v>9</v>
      </c>
      <c r="T2" s="52" t="s">
        <v>9</v>
      </c>
      <c r="AA2" t="s">
        <v>94</v>
      </c>
      <c r="AB2" t="s">
        <v>95</v>
      </c>
      <c r="AC2" t="s">
        <v>61</v>
      </c>
      <c r="AD2" t="s">
        <v>96</v>
      </c>
      <c r="AE2" t="s">
        <v>60</v>
      </c>
    </row>
    <row r="3" spans="1:3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AA3" t="s">
        <v>97</v>
      </c>
      <c r="AB3" t="s">
        <v>98</v>
      </c>
      <c r="AC3" t="s">
        <v>63</v>
      </c>
      <c r="AD3" t="s">
        <v>99</v>
      </c>
      <c r="AE3" t="s">
        <v>62</v>
      </c>
    </row>
    <row r="4" spans="1:31" ht="20" customHeight="1">
      <c r="A4" s="53" t="s">
        <v>100</v>
      </c>
      <c r="B4" s="53" t="s">
        <v>100</v>
      </c>
      <c r="C4" s="53" t="s">
        <v>100</v>
      </c>
      <c r="D4" s="53" t="s">
        <v>100</v>
      </c>
      <c r="E4" s="53" t="s">
        <v>100</v>
      </c>
      <c r="F4" s="53" t="s">
        <v>100</v>
      </c>
      <c r="G4" s="53" t="s">
        <v>100</v>
      </c>
      <c r="H4" s="53" t="s">
        <v>100</v>
      </c>
      <c r="I4" s="53" t="s">
        <v>100</v>
      </c>
      <c r="J4" s="53" t="s">
        <v>100</v>
      </c>
      <c r="K4" s="53" t="s">
        <v>100</v>
      </c>
      <c r="L4" s="53" t="s">
        <v>100</v>
      </c>
      <c r="M4" s="53" t="s">
        <v>100</v>
      </c>
      <c r="N4" s="53" t="s">
        <v>100</v>
      </c>
      <c r="O4" s="53" t="s">
        <v>100</v>
      </c>
      <c r="P4" s="53" t="s">
        <v>100</v>
      </c>
      <c r="Q4" s="53" t="s">
        <v>100</v>
      </c>
      <c r="R4" s="53" t="s">
        <v>100</v>
      </c>
      <c r="S4" s="53" t="s">
        <v>100</v>
      </c>
      <c r="T4" s="53" t="s">
        <v>100</v>
      </c>
      <c r="AA4" t="s">
        <v>101</v>
      </c>
      <c r="AB4" t="s">
        <v>102</v>
      </c>
      <c r="AC4" t="s">
        <v>65</v>
      </c>
      <c r="AD4" t="s">
        <v>103</v>
      </c>
      <c r="AE4" t="s">
        <v>64</v>
      </c>
    </row>
    <row r="5" spans="1:3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AA5" t="s">
        <v>104</v>
      </c>
      <c r="AB5" t="s">
        <v>105</v>
      </c>
      <c r="AE5" t="s">
        <v>66</v>
      </c>
    </row>
    <row r="6" spans="1:31" ht="22" customHeight="1">
      <c r="A6" s="54" t="s">
        <v>106</v>
      </c>
      <c r="B6" s="54" t="s">
        <v>106</v>
      </c>
      <c r="C6" s="54" t="s">
        <v>106</v>
      </c>
      <c r="D6" s="54" t="s">
        <v>106</v>
      </c>
      <c r="E6" s="54" t="s">
        <v>106</v>
      </c>
      <c r="F6" s="54" t="s">
        <v>106</v>
      </c>
      <c r="G6" s="54" t="s">
        <v>106</v>
      </c>
      <c r="H6" s="54" t="s">
        <v>106</v>
      </c>
      <c r="I6" s="54" t="s">
        <v>106</v>
      </c>
      <c r="J6" s="54" t="s">
        <v>106</v>
      </c>
      <c r="K6" s="54" t="s">
        <v>106</v>
      </c>
      <c r="L6" s="54" t="s">
        <v>106</v>
      </c>
      <c r="M6" s="54" t="s">
        <v>106</v>
      </c>
      <c r="N6" s="54" t="s">
        <v>106</v>
      </c>
      <c r="O6" s="54" t="s">
        <v>106</v>
      </c>
      <c r="P6" s="54" t="s">
        <v>106</v>
      </c>
      <c r="Q6" s="54" t="s">
        <v>106</v>
      </c>
      <c r="R6" s="54" t="s">
        <v>106</v>
      </c>
      <c r="S6" s="54" t="s">
        <v>106</v>
      </c>
      <c r="T6" s="54" t="s">
        <v>106</v>
      </c>
      <c r="AB6" t="s">
        <v>107</v>
      </c>
    </row>
    <row r="7" spans="1:31" ht="22" customHeight="1">
      <c r="A7" s="55" t="s">
        <v>108</v>
      </c>
      <c r="B7" s="55" t="s">
        <v>108</v>
      </c>
      <c r="C7" s="55" t="s">
        <v>108</v>
      </c>
      <c r="D7" s="55" t="s">
        <v>108</v>
      </c>
      <c r="E7" s="55" t="s">
        <v>108</v>
      </c>
      <c r="F7" s="55" t="s">
        <v>108</v>
      </c>
      <c r="G7" s="55" t="s">
        <v>108</v>
      </c>
      <c r="H7" s="55" t="s">
        <v>108</v>
      </c>
      <c r="I7" s="55" t="s">
        <v>108</v>
      </c>
      <c r="J7" s="55" t="s">
        <v>108</v>
      </c>
      <c r="K7" s="55" t="s">
        <v>108</v>
      </c>
      <c r="L7" s="55" t="s">
        <v>108</v>
      </c>
      <c r="M7" s="55" t="s">
        <v>108</v>
      </c>
      <c r="N7" s="55" t="s">
        <v>108</v>
      </c>
      <c r="O7" s="55" t="s">
        <v>108</v>
      </c>
      <c r="P7" s="55" t="s">
        <v>108</v>
      </c>
      <c r="Q7" s="55" t="s">
        <v>108</v>
      </c>
      <c r="R7" s="55" t="s">
        <v>108</v>
      </c>
      <c r="S7" s="55" t="s">
        <v>108</v>
      </c>
      <c r="T7" s="55" t="s">
        <v>108</v>
      </c>
    </row>
    <row r="8" spans="1:3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3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31" ht="130">
      <c r="A10" s="6" t="s">
        <v>109</v>
      </c>
      <c r="B10" s="7" t="s">
        <v>39</v>
      </c>
      <c r="C10" s="7" t="s">
        <v>38</v>
      </c>
      <c r="D10" s="7" t="s">
        <v>110</v>
      </c>
      <c r="E10" s="7" t="s">
        <v>40</v>
      </c>
      <c r="F10" s="7" t="s">
        <v>41</v>
      </c>
      <c r="G10" s="7" t="s">
        <v>111</v>
      </c>
      <c r="H10" s="7" t="s">
        <v>112</v>
      </c>
      <c r="I10" s="7" t="s">
        <v>43</v>
      </c>
      <c r="J10" s="7" t="s">
        <v>113</v>
      </c>
      <c r="K10" s="7" t="s">
        <v>84</v>
      </c>
      <c r="L10" s="7" t="s">
        <v>85</v>
      </c>
      <c r="M10" s="7" t="s">
        <v>47</v>
      </c>
      <c r="N10" s="7" t="s">
        <v>114</v>
      </c>
      <c r="O10" s="8" t="s">
        <v>115</v>
      </c>
      <c r="P10" s="1"/>
      <c r="Q10" s="1"/>
      <c r="R10" s="1"/>
      <c r="S10" s="1"/>
      <c r="T10" s="1"/>
    </row>
    <row r="11" spans="1:31">
      <c r="A11" s="2" t="s">
        <v>116</v>
      </c>
      <c r="B11" s="2" t="s">
        <v>91</v>
      </c>
      <c r="C11" s="2" t="s">
        <v>117</v>
      </c>
      <c r="D11" s="2" t="s">
        <v>93</v>
      </c>
      <c r="E11" s="2" t="s">
        <v>92</v>
      </c>
      <c r="F11" s="2" t="s">
        <v>61</v>
      </c>
      <c r="G11" s="15">
        <v>46323</v>
      </c>
      <c r="H11" s="15">
        <v>46323</v>
      </c>
      <c r="I11" s="15" t="s">
        <v>64</v>
      </c>
      <c r="J11" s="15">
        <v>46323</v>
      </c>
      <c r="K11" s="17">
        <v>1</v>
      </c>
      <c r="L11" s="2" t="s">
        <v>118</v>
      </c>
      <c r="M11" s="12" t="str">
        <f>IF(A11="","",IF(OR(B11="",C11="",D11="",E11="",F11="",G11="",H11="",I11=""),"Missing",IF(I11="Completed","Complete",IF(I11="Cancelled","Closed",IF(H11&lt;SETUP!$D$11,"Overdue",IF(H11=SETUP!$D$11,"Due today",IF(H11&lt;=SETUP!$D$11+SETUP!$D$12,"Due soon","On track")))))))</f>
        <v>Complete</v>
      </c>
      <c r="N11" s="12" t="str">
        <f t="shared" ref="N11:N42" si="0">IF(A11="","",IF(OR(COUNTIF($A$11:$A$110,A11)&gt;1,B11="",C11="",D11="",E11="",F11="",G11="",H11="",I11="",K11&lt;0,K11&gt;1,AND(I11="Completed",J11="")),"ERROR","PASS"))</f>
        <v>PASS</v>
      </c>
      <c r="O11" s="20">
        <f t="shared" ref="O11:O42" si="1">IF(A11="",99999,IF(OR(M11="Complete",M11="Closed"),99999,IF(M11="Overdue",100,IF(M11="Due today",200,IF(M11="Due soon",300,400)))+IF(F11="Critical",0,IF(F11="High",10,IF(F11="Medium",20,30)))+ROW()/10000))</f>
        <v>99999</v>
      </c>
      <c r="P11" s="1"/>
      <c r="Q11" s="1"/>
      <c r="R11" s="1"/>
      <c r="S11" s="1"/>
      <c r="T11" s="1"/>
    </row>
    <row r="12" spans="1:31">
      <c r="A12" s="3" t="s">
        <v>119</v>
      </c>
      <c r="B12" s="3" t="s">
        <v>97</v>
      </c>
      <c r="C12" s="3" t="s">
        <v>120</v>
      </c>
      <c r="D12" s="3" t="s">
        <v>93</v>
      </c>
      <c r="E12" s="3" t="s">
        <v>105</v>
      </c>
      <c r="F12" s="3" t="s">
        <v>63</v>
      </c>
      <c r="G12" s="5">
        <v>46323</v>
      </c>
      <c r="H12" s="5">
        <v>46323</v>
      </c>
      <c r="I12" s="5" t="s">
        <v>64</v>
      </c>
      <c r="J12" s="5">
        <v>46323</v>
      </c>
      <c r="K12" s="18">
        <v>1</v>
      </c>
      <c r="L12" s="3" t="s">
        <v>121</v>
      </c>
      <c r="M12" s="13" t="str">
        <f>IF(A12="","",IF(OR(B12="",C12="",D12="",E12="",F12="",G12="",H12="",I12=""),"Missing",IF(I12="Completed","Complete",IF(I12="Cancelled","Closed",IF(H12&lt;SETUP!$D$11,"Overdue",IF(H12=SETUP!$D$11,"Due today",IF(H12&lt;=SETUP!$D$11+SETUP!$D$12,"Due soon","On track")))))))</f>
        <v>Complete</v>
      </c>
      <c r="N12" s="13" t="str">
        <f t="shared" si="0"/>
        <v>PASS</v>
      </c>
      <c r="O12" s="21">
        <f t="shared" si="1"/>
        <v>99999</v>
      </c>
      <c r="P12" s="1"/>
      <c r="Q12" s="1"/>
      <c r="R12" s="1"/>
      <c r="S12" s="1"/>
      <c r="T12" s="1"/>
    </row>
    <row r="13" spans="1:31">
      <c r="A13" s="3" t="s">
        <v>122</v>
      </c>
      <c r="B13" s="3" t="s">
        <v>91</v>
      </c>
      <c r="C13" s="3" t="s">
        <v>123</v>
      </c>
      <c r="D13" s="3" t="s">
        <v>93</v>
      </c>
      <c r="E13" s="3" t="s">
        <v>92</v>
      </c>
      <c r="F13" s="3" t="s">
        <v>59</v>
      </c>
      <c r="G13" s="5">
        <v>46323</v>
      </c>
      <c r="H13" s="5">
        <v>46323</v>
      </c>
      <c r="I13" s="5" t="s">
        <v>60</v>
      </c>
      <c r="J13" s="5"/>
      <c r="K13" s="18">
        <v>0.6</v>
      </c>
      <c r="L13" s="3" t="s">
        <v>124</v>
      </c>
      <c r="M13" s="13" t="str">
        <f>IF(A13="","",IF(OR(B13="",C13="",D13="",E13="",F13="",G13="",H13="",I13=""),"Missing",IF(I13="Completed","Complete",IF(I13="Cancelled","Closed",IF(H13&lt;SETUP!$D$11,"Overdue",IF(H13=SETUP!$D$11,"Due today",IF(H13&lt;=SETUP!$D$11+SETUP!$D$12,"Due soon","On track")))))))</f>
        <v>Due today</v>
      </c>
      <c r="N13" s="13" t="str">
        <f t="shared" si="0"/>
        <v>PASS</v>
      </c>
      <c r="O13" s="21">
        <f t="shared" si="1"/>
        <v>200.00129999999999</v>
      </c>
      <c r="P13" s="1"/>
      <c r="Q13" s="1"/>
      <c r="R13" s="1"/>
      <c r="S13" s="1"/>
      <c r="T13" s="1"/>
    </row>
    <row r="14" spans="1:31">
      <c r="A14" s="3" t="s">
        <v>125</v>
      </c>
      <c r="B14" s="3" t="s">
        <v>94</v>
      </c>
      <c r="C14" s="3" t="s">
        <v>126</v>
      </c>
      <c r="D14" s="3" t="s">
        <v>93</v>
      </c>
      <c r="E14" s="3" t="s">
        <v>95</v>
      </c>
      <c r="F14" s="3" t="s">
        <v>61</v>
      </c>
      <c r="G14" s="5">
        <v>46323</v>
      </c>
      <c r="H14" s="5">
        <v>46323</v>
      </c>
      <c r="I14" s="5" t="s">
        <v>60</v>
      </c>
      <c r="J14" s="5"/>
      <c r="K14" s="18">
        <v>0.45</v>
      </c>
      <c r="L14" s="3" t="s">
        <v>127</v>
      </c>
      <c r="M14" s="13" t="str">
        <f>IF(A14="","",IF(OR(B14="",C14="",D14="",E14="",F14="",G14="",H14="",I14=""),"Missing",IF(I14="Completed","Complete",IF(I14="Cancelled","Closed",IF(H14&lt;SETUP!$D$11,"Overdue",IF(H14=SETUP!$D$11,"Due today",IF(H14&lt;=SETUP!$D$11+SETUP!$D$12,"Due soon","On track")))))))</f>
        <v>Due today</v>
      </c>
      <c r="N14" s="13" t="str">
        <f t="shared" si="0"/>
        <v>PASS</v>
      </c>
      <c r="O14" s="21">
        <f t="shared" si="1"/>
        <v>210.00139999999999</v>
      </c>
      <c r="P14" s="1"/>
      <c r="Q14" s="1"/>
      <c r="R14" s="1"/>
      <c r="S14" s="1"/>
      <c r="T14" s="1"/>
    </row>
    <row r="15" spans="1:31">
      <c r="A15" s="3" t="s">
        <v>128</v>
      </c>
      <c r="B15" s="3" t="s">
        <v>91</v>
      </c>
      <c r="C15" s="3" t="s">
        <v>129</v>
      </c>
      <c r="D15" s="3" t="s">
        <v>103</v>
      </c>
      <c r="E15" s="3" t="s">
        <v>107</v>
      </c>
      <c r="F15" s="3" t="s">
        <v>61</v>
      </c>
      <c r="G15" s="5">
        <v>46320</v>
      </c>
      <c r="H15" s="5">
        <v>46322</v>
      </c>
      <c r="I15" s="5" t="s">
        <v>62</v>
      </c>
      <c r="J15" s="5"/>
      <c r="K15" s="18">
        <v>0.35</v>
      </c>
      <c r="L15" s="3" t="s">
        <v>130</v>
      </c>
      <c r="M15" s="13" t="str">
        <f>IF(A15="","",IF(OR(B15="",C15="",D15="",E15="",F15="",G15="",H15="",I15=""),"Missing",IF(I15="Completed","Complete",IF(I15="Cancelled","Closed",IF(H15&lt;SETUP!$D$11,"Overdue",IF(H15=SETUP!$D$11,"Due today",IF(H15&lt;=SETUP!$D$11+SETUP!$D$12,"Due soon","On track")))))))</f>
        <v>Overdue</v>
      </c>
      <c r="N15" s="13" t="str">
        <f t="shared" si="0"/>
        <v>PASS</v>
      </c>
      <c r="O15" s="21">
        <f t="shared" si="1"/>
        <v>110.00149999999999</v>
      </c>
      <c r="P15" s="1"/>
      <c r="Q15" s="1"/>
      <c r="R15" s="1"/>
      <c r="S15" s="1"/>
      <c r="T15" s="1"/>
    </row>
    <row r="16" spans="1:31">
      <c r="A16" s="3" t="s">
        <v>131</v>
      </c>
      <c r="B16" s="3" t="s">
        <v>101</v>
      </c>
      <c r="C16" s="3" t="s">
        <v>132</v>
      </c>
      <c r="D16" s="3" t="s">
        <v>93</v>
      </c>
      <c r="E16" s="3" t="s">
        <v>98</v>
      </c>
      <c r="F16" s="3" t="s">
        <v>61</v>
      </c>
      <c r="G16" s="5">
        <v>46323</v>
      </c>
      <c r="H16" s="5">
        <v>46323</v>
      </c>
      <c r="I16" s="5" t="s">
        <v>58</v>
      </c>
      <c r="J16" s="5"/>
      <c r="K16" s="18">
        <v>0</v>
      </c>
      <c r="L16" s="3" t="s">
        <v>133</v>
      </c>
      <c r="M16" s="13" t="str">
        <f>IF(A16="","",IF(OR(B16="",C16="",D16="",E16="",F16="",G16="",H16="",I16=""),"Missing",IF(I16="Completed","Complete",IF(I16="Cancelled","Closed",IF(H16&lt;SETUP!$D$11,"Overdue",IF(H16=SETUP!$D$11,"Due today",IF(H16&lt;=SETUP!$D$11+SETUP!$D$12,"Due soon","On track")))))))</f>
        <v>Due today</v>
      </c>
      <c r="N16" s="13" t="str">
        <f t="shared" si="0"/>
        <v>PASS</v>
      </c>
      <c r="O16" s="21">
        <f t="shared" si="1"/>
        <v>210.0016</v>
      </c>
      <c r="P16" s="1"/>
      <c r="Q16" s="1"/>
      <c r="R16" s="1"/>
      <c r="S16" s="1"/>
      <c r="T16" s="1"/>
    </row>
    <row r="17" spans="1:20">
      <c r="A17" s="3" t="s">
        <v>134</v>
      </c>
      <c r="B17" s="3" t="s">
        <v>97</v>
      </c>
      <c r="C17" s="3" t="s">
        <v>135</v>
      </c>
      <c r="D17" s="3" t="s">
        <v>96</v>
      </c>
      <c r="E17" s="3" t="s">
        <v>105</v>
      </c>
      <c r="F17" s="3" t="s">
        <v>63</v>
      </c>
      <c r="G17" s="5">
        <v>46322</v>
      </c>
      <c r="H17" s="5">
        <v>46324</v>
      </c>
      <c r="I17" s="5" t="s">
        <v>58</v>
      </c>
      <c r="J17" s="5"/>
      <c r="K17" s="18">
        <v>0</v>
      </c>
      <c r="L17" s="3" t="s">
        <v>136</v>
      </c>
      <c r="M17" s="13" t="str">
        <f>IF(A17="","",IF(OR(B17="",C17="",D17="",E17="",F17="",G17="",H17="",I17=""),"Missing",IF(I17="Completed","Complete",IF(I17="Cancelled","Closed",IF(H17&lt;SETUP!$D$11,"Overdue",IF(H17=SETUP!$D$11,"Due today",IF(H17&lt;=SETUP!$D$11+SETUP!$D$12,"Due soon","On track")))))))</f>
        <v>Due soon</v>
      </c>
      <c r="N17" s="13" t="str">
        <f t="shared" si="0"/>
        <v>PASS</v>
      </c>
      <c r="O17" s="21">
        <f t="shared" si="1"/>
        <v>320.00170000000003</v>
      </c>
      <c r="P17" s="1"/>
      <c r="Q17" s="1"/>
      <c r="R17" s="1"/>
      <c r="S17" s="1"/>
      <c r="T17" s="1"/>
    </row>
    <row r="18" spans="1:20">
      <c r="A18" s="3" t="s">
        <v>137</v>
      </c>
      <c r="B18" s="3" t="s">
        <v>91</v>
      </c>
      <c r="C18" s="3" t="s">
        <v>138</v>
      </c>
      <c r="D18" s="3" t="s">
        <v>93</v>
      </c>
      <c r="E18" s="3" t="s">
        <v>102</v>
      </c>
      <c r="F18" s="3" t="s">
        <v>63</v>
      </c>
      <c r="G18" s="5">
        <v>46323</v>
      </c>
      <c r="H18" s="5">
        <v>46323</v>
      </c>
      <c r="I18" s="5" t="s">
        <v>64</v>
      </c>
      <c r="J18" s="5">
        <v>46323</v>
      </c>
      <c r="K18" s="18">
        <v>1</v>
      </c>
      <c r="L18" s="3" t="s">
        <v>139</v>
      </c>
      <c r="M18" s="13" t="str">
        <f>IF(A18="","",IF(OR(B18="",C18="",D18="",E18="",F18="",G18="",H18="",I18=""),"Missing",IF(I18="Completed","Complete",IF(I18="Cancelled","Closed",IF(H18&lt;SETUP!$D$11,"Overdue",IF(H18=SETUP!$D$11,"Due today",IF(H18&lt;=SETUP!$D$11+SETUP!$D$12,"Due soon","On track")))))))</f>
        <v>Complete</v>
      </c>
      <c r="N18" s="13" t="str">
        <f t="shared" si="0"/>
        <v>PASS</v>
      </c>
      <c r="O18" s="21">
        <f t="shared" si="1"/>
        <v>99999</v>
      </c>
      <c r="P18" s="1"/>
      <c r="Q18" s="1"/>
      <c r="R18" s="1"/>
      <c r="S18" s="1"/>
      <c r="T18" s="1"/>
    </row>
    <row r="19" spans="1:20">
      <c r="A19" s="3" t="s">
        <v>140</v>
      </c>
      <c r="B19" s="3" t="s">
        <v>104</v>
      </c>
      <c r="C19" s="3" t="s">
        <v>141</v>
      </c>
      <c r="D19" s="3" t="s">
        <v>96</v>
      </c>
      <c r="E19" s="3" t="s">
        <v>102</v>
      </c>
      <c r="F19" s="3" t="s">
        <v>61</v>
      </c>
      <c r="G19" s="5">
        <v>46321</v>
      </c>
      <c r="H19" s="5">
        <v>46325</v>
      </c>
      <c r="I19" s="5" t="s">
        <v>58</v>
      </c>
      <c r="J19" s="5"/>
      <c r="K19" s="18">
        <v>0</v>
      </c>
      <c r="L19" s="3" t="s">
        <v>142</v>
      </c>
      <c r="M19" s="13" t="str">
        <f>IF(A19="","",IF(OR(B19="",C19="",D19="",E19="",F19="",G19="",H19="",I19=""),"Missing",IF(I19="Completed","Complete",IF(I19="Cancelled","Closed",IF(H19&lt;SETUP!$D$11,"Overdue",IF(H19=SETUP!$D$11,"Due today",IF(H19&lt;=SETUP!$D$11+SETUP!$D$12,"Due soon","On track")))))))</f>
        <v>Due soon</v>
      </c>
      <c r="N19" s="13" t="str">
        <f t="shared" si="0"/>
        <v>PASS</v>
      </c>
      <c r="O19" s="21">
        <f t="shared" si="1"/>
        <v>310.00189999999998</v>
      </c>
      <c r="P19" s="1"/>
      <c r="Q19" s="1"/>
      <c r="R19" s="1"/>
      <c r="S19" s="1"/>
      <c r="T19" s="1"/>
    </row>
    <row r="20" spans="1:20">
      <c r="A20" s="3" t="s">
        <v>143</v>
      </c>
      <c r="B20" s="3" t="s">
        <v>94</v>
      </c>
      <c r="C20" s="3" t="s">
        <v>144</v>
      </c>
      <c r="D20" s="3" t="s">
        <v>96</v>
      </c>
      <c r="E20" s="3" t="s">
        <v>95</v>
      </c>
      <c r="F20" s="3" t="s">
        <v>63</v>
      </c>
      <c r="G20" s="5">
        <v>46322</v>
      </c>
      <c r="H20" s="5">
        <v>46325</v>
      </c>
      <c r="I20" s="5" t="s">
        <v>60</v>
      </c>
      <c r="J20" s="5"/>
      <c r="K20" s="18">
        <v>0.25</v>
      </c>
      <c r="L20" s="3" t="s">
        <v>145</v>
      </c>
      <c r="M20" s="13" t="str">
        <f>IF(A20="","",IF(OR(B20="",C20="",D20="",E20="",F20="",G20="",H20="",I20=""),"Missing",IF(I20="Completed","Complete",IF(I20="Cancelled","Closed",IF(H20&lt;SETUP!$D$11,"Overdue",IF(H20=SETUP!$D$11,"Due today",IF(H20&lt;=SETUP!$D$11+SETUP!$D$12,"Due soon","On track")))))))</f>
        <v>Due soon</v>
      </c>
      <c r="N20" s="13" t="str">
        <f t="shared" si="0"/>
        <v>PASS</v>
      </c>
      <c r="O20" s="21">
        <f t="shared" si="1"/>
        <v>320.00200000000001</v>
      </c>
      <c r="P20" s="1"/>
      <c r="Q20" s="1"/>
      <c r="R20" s="1"/>
      <c r="S20" s="1"/>
      <c r="T20" s="1"/>
    </row>
    <row r="21" spans="1:20">
      <c r="A21" s="3" t="s">
        <v>146</v>
      </c>
      <c r="B21" s="3" t="s">
        <v>104</v>
      </c>
      <c r="C21" s="3" t="s">
        <v>147</v>
      </c>
      <c r="D21" s="3" t="s">
        <v>103</v>
      </c>
      <c r="E21" s="3" t="s">
        <v>107</v>
      </c>
      <c r="F21" s="3" t="s">
        <v>61</v>
      </c>
      <c r="G21" s="5">
        <v>46315</v>
      </c>
      <c r="H21" s="5">
        <v>46321</v>
      </c>
      <c r="I21" s="5" t="s">
        <v>60</v>
      </c>
      <c r="J21" s="5"/>
      <c r="K21" s="18">
        <v>0.8</v>
      </c>
      <c r="L21" s="3" t="s">
        <v>148</v>
      </c>
      <c r="M21" s="13" t="str">
        <f>IF(A21="","",IF(OR(B21="",C21="",D21="",E21="",F21="",G21="",H21="",I21=""),"Missing",IF(I21="Completed","Complete",IF(I21="Cancelled","Closed",IF(H21&lt;SETUP!$D$11,"Overdue",IF(H21=SETUP!$D$11,"Due today",IF(H21&lt;=SETUP!$D$11+SETUP!$D$12,"Due soon","On track")))))))</f>
        <v>Overdue</v>
      </c>
      <c r="N21" s="13" t="str">
        <f t="shared" si="0"/>
        <v>PASS</v>
      </c>
      <c r="O21" s="21">
        <f t="shared" si="1"/>
        <v>110.0021</v>
      </c>
      <c r="P21" s="1"/>
      <c r="Q21" s="1"/>
      <c r="R21" s="1"/>
      <c r="S21" s="1"/>
      <c r="T21" s="1"/>
    </row>
    <row r="22" spans="1:20">
      <c r="A22" s="3" t="s">
        <v>149</v>
      </c>
      <c r="B22" s="3" t="s">
        <v>101</v>
      </c>
      <c r="C22" s="3" t="s">
        <v>150</v>
      </c>
      <c r="D22" s="3" t="s">
        <v>99</v>
      </c>
      <c r="E22" s="3" t="s">
        <v>98</v>
      </c>
      <c r="F22" s="3" t="s">
        <v>63</v>
      </c>
      <c r="G22" s="5">
        <v>46320</v>
      </c>
      <c r="H22" s="5">
        <v>46326</v>
      </c>
      <c r="I22" s="5" t="s">
        <v>58</v>
      </c>
      <c r="J22" s="5"/>
      <c r="K22" s="18">
        <v>0</v>
      </c>
      <c r="L22" s="3" t="s">
        <v>151</v>
      </c>
      <c r="M22" s="13" t="str">
        <f>IF(A22="","",IF(OR(B22="",C22="",D22="",E22="",F22="",G22="",H22="",I22=""),"Missing",IF(I22="Completed","Complete",IF(I22="Cancelled","Closed",IF(H22&lt;SETUP!$D$11,"Overdue",IF(H22=SETUP!$D$11,"Due today",IF(H22&lt;=SETUP!$D$11+SETUP!$D$12,"Due soon","On track")))))))</f>
        <v>Due soon</v>
      </c>
      <c r="N22" s="13" t="str">
        <f t="shared" si="0"/>
        <v>PASS</v>
      </c>
      <c r="O22" s="21">
        <f t="shared" si="1"/>
        <v>320.00220000000002</v>
      </c>
      <c r="P22" s="1"/>
      <c r="Q22" s="1"/>
      <c r="R22" s="1"/>
      <c r="S22" s="1"/>
      <c r="T22" s="1"/>
    </row>
    <row r="23" spans="1:20">
      <c r="A23" s="3" t="s">
        <v>152</v>
      </c>
      <c r="B23" s="3" t="s">
        <v>97</v>
      </c>
      <c r="C23" s="3" t="s">
        <v>153</v>
      </c>
      <c r="D23" s="3" t="s">
        <v>103</v>
      </c>
      <c r="E23" s="3" t="s">
        <v>105</v>
      </c>
      <c r="F23" s="3" t="s">
        <v>61</v>
      </c>
      <c r="G23" s="5">
        <v>46319</v>
      </c>
      <c r="H23" s="5">
        <v>46323</v>
      </c>
      <c r="I23" s="5" t="s">
        <v>62</v>
      </c>
      <c r="J23" s="5"/>
      <c r="K23" s="18">
        <v>0.5</v>
      </c>
      <c r="L23" s="3" t="s">
        <v>154</v>
      </c>
      <c r="M23" s="13" t="str">
        <f>IF(A23="","",IF(OR(B23="",C23="",D23="",E23="",F23="",G23="",H23="",I23=""),"Missing",IF(I23="Completed","Complete",IF(I23="Cancelled","Closed",IF(H23&lt;SETUP!$D$11,"Overdue",IF(H23=SETUP!$D$11,"Due today",IF(H23&lt;=SETUP!$D$11+SETUP!$D$12,"Due soon","On track")))))))</f>
        <v>Due today</v>
      </c>
      <c r="N23" s="13" t="str">
        <f t="shared" si="0"/>
        <v>PASS</v>
      </c>
      <c r="O23" s="21">
        <f t="shared" si="1"/>
        <v>210.00229999999999</v>
      </c>
      <c r="P23" s="1"/>
      <c r="Q23" s="1"/>
      <c r="R23" s="1"/>
      <c r="S23" s="1"/>
      <c r="T23" s="1"/>
    </row>
    <row r="24" spans="1:20">
      <c r="A24" s="3" t="s">
        <v>155</v>
      </c>
      <c r="B24" s="3" t="s">
        <v>91</v>
      </c>
      <c r="C24" s="3" t="s">
        <v>156</v>
      </c>
      <c r="D24" s="3" t="s">
        <v>96</v>
      </c>
      <c r="E24" s="3" t="s">
        <v>102</v>
      </c>
      <c r="F24" s="3" t="s">
        <v>65</v>
      </c>
      <c r="G24" s="5">
        <v>46322</v>
      </c>
      <c r="H24" s="5">
        <v>46328</v>
      </c>
      <c r="I24" s="5" t="s">
        <v>58</v>
      </c>
      <c r="J24" s="5"/>
      <c r="K24" s="18">
        <v>0</v>
      </c>
      <c r="L24" s="3" t="s">
        <v>157</v>
      </c>
      <c r="M24" s="13" t="str">
        <f>IF(A24="","",IF(OR(B24="",C24="",D24="",E24="",F24="",G24="",H24="",I24=""),"Missing",IF(I24="Completed","Complete",IF(I24="Cancelled","Closed",IF(H24&lt;SETUP!$D$11,"Overdue",IF(H24=SETUP!$D$11,"Due today",IF(H24&lt;=SETUP!$D$11+SETUP!$D$12,"Due soon","On track")))))))</f>
        <v>On track</v>
      </c>
      <c r="N24" s="13" t="str">
        <f t="shared" si="0"/>
        <v>PASS</v>
      </c>
      <c r="O24" s="21">
        <f t="shared" si="1"/>
        <v>430.00240000000002</v>
      </c>
      <c r="P24" s="1"/>
      <c r="Q24" s="1"/>
      <c r="R24" s="1"/>
      <c r="S24" s="1"/>
      <c r="T24" s="1"/>
    </row>
    <row r="25" spans="1:20">
      <c r="A25" s="3"/>
      <c r="B25" s="3"/>
      <c r="C25" s="3"/>
      <c r="D25" s="3"/>
      <c r="E25" s="3"/>
      <c r="F25" s="3"/>
      <c r="G25" s="5"/>
      <c r="H25" s="5"/>
      <c r="I25" s="5"/>
      <c r="J25" s="5"/>
      <c r="K25" s="18"/>
      <c r="L25" s="3"/>
      <c r="M25" s="13" t="str">
        <f>IF(A25="","",IF(OR(B25="",C25="",D25="",E25="",F25="",G25="",H25="",I25=""),"Missing",IF(I25="Completed","Complete",IF(I25="Cancelled","Closed",IF(H25&lt;SETUP!$D$11,"Overdue",IF(H25=SETUP!$D$11,"Due today",IF(H25&lt;=SETUP!$D$11+SETUP!$D$12,"Due soon","On track")))))))</f>
        <v/>
      </c>
      <c r="N25" s="13" t="str">
        <f t="shared" si="0"/>
        <v/>
      </c>
      <c r="O25" s="21">
        <f t="shared" si="1"/>
        <v>99999</v>
      </c>
      <c r="P25" s="1"/>
      <c r="Q25" s="1"/>
      <c r="R25" s="1"/>
      <c r="S25" s="1"/>
      <c r="T25" s="1"/>
    </row>
    <row r="26" spans="1:20">
      <c r="A26" s="3"/>
      <c r="B26" s="3"/>
      <c r="C26" s="3"/>
      <c r="D26" s="3"/>
      <c r="E26" s="3"/>
      <c r="F26" s="3"/>
      <c r="G26" s="5"/>
      <c r="H26" s="5"/>
      <c r="I26" s="5"/>
      <c r="J26" s="5"/>
      <c r="K26" s="18"/>
      <c r="L26" s="3"/>
      <c r="M26" s="13" t="str">
        <f>IF(A26="","",IF(OR(B26="",C26="",D26="",E26="",F26="",G26="",H26="",I26=""),"Missing",IF(I26="Completed","Complete",IF(I26="Cancelled","Closed",IF(H26&lt;SETUP!$D$11,"Overdue",IF(H26=SETUP!$D$11,"Due today",IF(H26&lt;=SETUP!$D$11+SETUP!$D$12,"Due soon","On track")))))))</f>
        <v/>
      </c>
      <c r="N26" s="13" t="str">
        <f t="shared" si="0"/>
        <v/>
      </c>
      <c r="O26" s="21">
        <f t="shared" si="1"/>
        <v>99999</v>
      </c>
      <c r="P26" s="1"/>
      <c r="Q26" s="1"/>
      <c r="R26" s="1"/>
      <c r="S26" s="1"/>
      <c r="T26" s="1"/>
    </row>
    <row r="27" spans="1:20">
      <c r="A27" s="3"/>
      <c r="B27" s="3"/>
      <c r="C27" s="3"/>
      <c r="D27" s="3"/>
      <c r="E27" s="3"/>
      <c r="F27" s="3"/>
      <c r="G27" s="5"/>
      <c r="H27" s="5"/>
      <c r="I27" s="5"/>
      <c r="J27" s="5"/>
      <c r="K27" s="18"/>
      <c r="L27" s="3"/>
      <c r="M27" s="13" t="str">
        <f>IF(A27="","",IF(OR(B27="",C27="",D27="",E27="",F27="",G27="",H27="",I27=""),"Missing",IF(I27="Completed","Complete",IF(I27="Cancelled","Closed",IF(H27&lt;SETUP!$D$11,"Overdue",IF(H27=SETUP!$D$11,"Due today",IF(H27&lt;=SETUP!$D$11+SETUP!$D$12,"Due soon","On track")))))))</f>
        <v/>
      </c>
      <c r="N27" s="13" t="str">
        <f t="shared" si="0"/>
        <v/>
      </c>
      <c r="O27" s="21">
        <f t="shared" si="1"/>
        <v>99999</v>
      </c>
      <c r="P27" s="1"/>
      <c r="Q27" s="1"/>
      <c r="R27" s="1"/>
      <c r="S27" s="1"/>
      <c r="T27" s="1"/>
    </row>
    <row r="28" spans="1:20">
      <c r="A28" s="3"/>
      <c r="B28" s="3"/>
      <c r="C28" s="3"/>
      <c r="D28" s="3"/>
      <c r="E28" s="3"/>
      <c r="F28" s="3"/>
      <c r="G28" s="5"/>
      <c r="H28" s="5"/>
      <c r="I28" s="5"/>
      <c r="J28" s="5"/>
      <c r="K28" s="18"/>
      <c r="L28" s="3"/>
      <c r="M28" s="13" t="str">
        <f>IF(A28="","",IF(OR(B28="",C28="",D28="",E28="",F28="",G28="",H28="",I28=""),"Missing",IF(I28="Completed","Complete",IF(I28="Cancelled","Closed",IF(H28&lt;SETUP!$D$11,"Overdue",IF(H28=SETUP!$D$11,"Due today",IF(H28&lt;=SETUP!$D$11+SETUP!$D$12,"Due soon","On track")))))))</f>
        <v/>
      </c>
      <c r="N28" s="13" t="str">
        <f t="shared" si="0"/>
        <v/>
      </c>
      <c r="O28" s="21">
        <f t="shared" si="1"/>
        <v>99999</v>
      </c>
      <c r="P28" s="1"/>
      <c r="Q28" s="1"/>
      <c r="R28" s="1"/>
      <c r="S28" s="1"/>
      <c r="T28" s="1"/>
    </row>
    <row r="29" spans="1:20">
      <c r="A29" s="3"/>
      <c r="B29" s="3"/>
      <c r="C29" s="3"/>
      <c r="D29" s="3"/>
      <c r="E29" s="3"/>
      <c r="F29" s="3"/>
      <c r="G29" s="5"/>
      <c r="H29" s="5"/>
      <c r="I29" s="5"/>
      <c r="J29" s="5"/>
      <c r="K29" s="18"/>
      <c r="L29" s="3"/>
      <c r="M29" s="13" t="str">
        <f>IF(A29="","",IF(OR(B29="",C29="",D29="",E29="",F29="",G29="",H29="",I29=""),"Missing",IF(I29="Completed","Complete",IF(I29="Cancelled","Closed",IF(H29&lt;SETUP!$D$11,"Overdue",IF(H29=SETUP!$D$11,"Due today",IF(H29&lt;=SETUP!$D$11+SETUP!$D$12,"Due soon","On track")))))))</f>
        <v/>
      </c>
      <c r="N29" s="13" t="str">
        <f t="shared" si="0"/>
        <v/>
      </c>
      <c r="O29" s="21">
        <f t="shared" si="1"/>
        <v>99999</v>
      </c>
      <c r="P29" s="1"/>
      <c r="Q29" s="1"/>
      <c r="R29" s="1"/>
      <c r="S29" s="1"/>
      <c r="T29" s="1"/>
    </row>
    <row r="30" spans="1:20">
      <c r="A30" s="3"/>
      <c r="B30" s="3"/>
      <c r="C30" s="3"/>
      <c r="D30" s="3"/>
      <c r="E30" s="3"/>
      <c r="F30" s="3"/>
      <c r="G30" s="5"/>
      <c r="H30" s="5"/>
      <c r="I30" s="5"/>
      <c r="J30" s="5"/>
      <c r="K30" s="18"/>
      <c r="L30" s="3"/>
      <c r="M30" s="13" t="str">
        <f>IF(A30="","",IF(OR(B30="",C30="",D30="",E30="",F30="",G30="",H30="",I30=""),"Missing",IF(I30="Completed","Complete",IF(I30="Cancelled","Closed",IF(H30&lt;SETUP!$D$11,"Overdue",IF(H30=SETUP!$D$11,"Due today",IF(H30&lt;=SETUP!$D$11+SETUP!$D$12,"Due soon","On track")))))))</f>
        <v/>
      </c>
      <c r="N30" s="13" t="str">
        <f t="shared" si="0"/>
        <v/>
      </c>
      <c r="O30" s="21">
        <f t="shared" si="1"/>
        <v>99999</v>
      </c>
      <c r="P30" s="1"/>
      <c r="Q30" s="1"/>
      <c r="R30" s="1"/>
      <c r="S30" s="1"/>
      <c r="T30" s="1"/>
    </row>
    <row r="31" spans="1:20">
      <c r="A31" s="3"/>
      <c r="B31" s="3"/>
      <c r="C31" s="3"/>
      <c r="D31" s="3"/>
      <c r="E31" s="3"/>
      <c r="F31" s="3"/>
      <c r="G31" s="5"/>
      <c r="H31" s="5"/>
      <c r="I31" s="5"/>
      <c r="J31" s="5"/>
      <c r="K31" s="18"/>
      <c r="L31" s="3"/>
      <c r="M31" s="13" t="str">
        <f>IF(A31="","",IF(OR(B31="",C31="",D31="",E31="",F31="",G31="",H31="",I31=""),"Missing",IF(I31="Completed","Complete",IF(I31="Cancelled","Closed",IF(H31&lt;SETUP!$D$11,"Overdue",IF(H31=SETUP!$D$11,"Due today",IF(H31&lt;=SETUP!$D$11+SETUP!$D$12,"Due soon","On track")))))))</f>
        <v/>
      </c>
      <c r="N31" s="13" t="str">
        <f t="shared" si="0"/>
        <v/>
      </c>
      <c r="O31" s="21">
        <f t="shared" si="1"/>
        <v>99999</v>
      </c>
      <c r="P31" s="1"/>
      <c r="Q31" s="1"/>
      <c r="R31" s="1"/>
      <c r="S31" s="1"/>
      <c r="T31" s="1"/>
    </row>
    <row r="32" spans="1:20">
      <c r="A32" s="3"/>
      <c r="B32" s="3"/>
      <c r="C32" s="3"/>
      <c r="D32" s="3"/>
      <c r="E32" s="3"/>
      <c r="F32" s="3"/>
      <c r="G32" s="5"/>
      <c r="H32" s="5"/>
      <c r="I32" s="5"/>
      <c r="J32" s="5"/>
      <c r="K32" s="18"/>
      <c r="L32" s="3"/>
      <c r="M32" s="13" t="str">
        <f>IF(A32="","",IF(OR(B32="",C32="",D32="",E32="",F32="",G32="",H32="",I32=""),"Missing",IF(I32="Completed","Complete",IF(I32="Cancelled","Closed",IF(H32&lt;SETUP!$D$11,"Overdue",IF(H32=SETUP!$D$11,"Due today",IF(H32&lt;=SETUP!$D$11+SETUP!$D$12,"Due soon","On track")))))))</f>
        <v/>
      </c>
      <c r="N32" s="13" t="str">
        <f t="shared" si="0"/>
        <v/>
      </c>
      <c r="O32" s="21">
        <f t="shared" si="1"/>
        <v>99999</v>
      </c>
      <c r="P32" s="1"/>
      <c r="Q32" s="1"/>
      <c r="R32" s="1"/>
      <c r="S32" s="1"/>
      <c r="T32" s="1"/>
    </row>
    <row r="33" spans="1:20">
      <c r="A33" s="3"/>
      <c r="B33" s="3"/>
      <c r="C33" s="3"/>
      <c r="D33" s="3"/>
      <c r="E33" s="3"/>
      <c r="F33" s="3"/>
      <c r="G33" s="5"/>
      <c r="H33" s="5"/>
      <c r="I33" s="5"/>
      <c r="J33" s="5"/>
      <c r="K33" s="18"/>
      <c r="L33" s="3"/>
      <c r="M33" s="13" t="str">
        <f>IF(A33="","",IF(OR(B33="",C33="",D33="",E33="",F33="",G33="",H33="",I33=""),"Missing",IF(I33="Completed","Complete",IF(I33="Cancelled","Closed",IF(H33&lt;SETUP!$D$11,"Overdue",IF(H33=SETUP!$D$11,"Due today",IF(H33&lt;=SETUP!$D$11+SETUP!$D$12,"Due soon","On track")))))))</f>
        <v/>
      </c>
      <c r="N33" s="13" t="str">
        <f t="shared" si="0"/>
        <v/>
      </c>
      <c r="O33" s="21">
        <f t="shared" si="1"/>
        <v>99999</v>
      </c>
      <c r="P33" s="1"/>
      <c r="Q33" s="1"/>
      <c r="R33" s="1"/>
      <c r="S33" s="1"/>
      <c r="T33" s="1"/>
    </row>
    <row r="34" spans="1:20">
      <c r="A34" s="3"/>
      <c r="B34" s="3"/>
      <c r="C34" s="3"/>
      <c r="D34" s="3"/>
      <c r="E34" s="3"/>
      <c r="F34" s="3"/>
      <c r="G34" s="5"/>
      <c r="H34" s="5"/>
      <c r="I34" s="5"/>
      <c r="J34" s="5"/>
      <c r="K34" s="18"/>
      <c r="L34" s="3"/>
      <c r="M34" s="13" t="str">
        <f>IF(A34="","",IF(OR(B34="",C34="",D34="",E34="",F34="",G34="",H34="",I34=""),"Missing",IF(I34="Completed","Complete",IF(I34="Cancelled","Closed",IF(H34&lt;SETUP!$D$11,"Overdue",IF(H34=SETUP!$D$11,"Due today",IF(H34&lt;=SETUP!$D$11+SETUP!$D$12,"Due soon","On track")))))))</f>
        <v/>
      </c>
      <c r="N34" s="13" t="str">
        <f t="shared" si="0"/>
        <v/>
      </c>
      <c r="O34" s="21">
        <f t="shared" si="1"/>
        <v>99999</v>
      </c>
      <c r="P34" s="1"/>
      <c r="Q34" s="1"/>
      <c r="R34" s="1"/>
      <c r="S34" s="1"/>
      <c r="T34" s="1"/>
    </row>
    <row r="35" spans="1:20">
      <c r="A35" s="3"/>
      <c r="B35" s="3"/>
      <c r="C35" s="3"/>
      <c r="D35" s="3"/>
      <c r="E35" s="3"/>
      <c r="F35" s="3"/>
      <c r="G35" s="5"/>
      <c r="H35" s="5"/>
      <c r="I35" s="5"/>
      <c r="J35" s="5"/>
      <c r="K35" s="18"/>
      <c r="L35" s="3"/>
      <c r="M35" s="13" t="str">
        <f>IF(A35="","",IF(OR(B35="",C35="",D35="",E35="",F35="",G35="",H35="",I35=""),"Missing",IF(I35="Completed","Complete",IF(I35="Cancelled","Closed",IF(H35&lt;SETUP!$D$11,"Overdue",IF(H35=SETUP!$D$11,"Due today",IF(H35&lt;=SETUP!$D$11+SETUP!$D$12,"Due soon","On track")))))))</f>
        <v/>
      </c>
      <c r="N35" s="13" t="str">
        <f t="shared" si="0"/>
        <v/>
      </c>
      <c r="O35" s="21">
        <f t="shared" si="1"/>
        <v>99999</v>
      </c>
      <c r="P35" s="1"/>
      <c r="Q35" s="1"/>
      <c r="R35" s="1"/>
      <c r="S35" s="1"/>
      <c r="T35" s="1"/>
    </row>
    <row r="36" spans="1:20">
      <c r="A36" s="3"/>
      <c r="B36" s="3"/>
      <c r="C36" s="3"/>
      <c r="D36" s="3"/>
      <c r="E36" s="3"/>
      <c r="F36" s="3"/>
      <c r="G36" s="5"/>
      <c r="H36" s="5"/>
      <c r="I36" s="5"/>
      <c r="J36" s="5"/>
      <c r="K36" s="18"/>
      <c r="L36" s="3"/>
      <c r="M36" s="13" t="str">
        <f>IF(A36="","",IF(OR(B36="",C36="",D36="",E36="",F36="",G36="",H36="",I36=""),"Missing",IF(I36="Completed","Complete",IF(I36="Cancelled","Closed",IF(H36&lt;SETUP!$D$11,"Overdue",IF(H36=SETUP!$D$11,"Due today",IF(H36&lt;=SETUP!$D$11+SETUP!$D$12,"Due soon","On track")))))))</f>
        <v/>
      </c>
      <c r="N36" s="13" t="str">
        <f t="shared" si="0"/>
        <v/>
      </c>
      <c r="O36" s="21">
        <f t="shared" si="1"/>
        <v>99999</v>
      </c>
      <c r="P36" s="1"/>
      <c r="Q36" s="1"/>
      <c r="R36" s="1"/>
      <c r="S36" s="1"/>
      <c r="T36" s="1"/>
    </row>
    <row r="37" spans="1:20">
      <c r="A37" s="3"/>
      <c r="B37" s="3"/>
      <c r="C37" s="3"/>
      <c r="D37" s="3"/>
      <c r="E37" s="3"/>
      <c r="F37" s="3"/>
      <c r="G37" s="5"/>
      <c r="H37" s="5"/>
      <c r="I37" s="5"/>
      <c r="J37" s="5"/>
      <c r="K37" s="18"/>
      <c r="L37" s="3"/>
      <c r="M37" s="13" t="str">
        <f>IF(A37="","",IF(OR(B37="",C37="",D37="",E37="",F37="",G37="",H37="",I37=""),"Missing",IF(I37="Completed","Complete",IF(I37="Cancelled","Closed",IF(H37&lt;SETUP!$D$11,"Overdue",IF(H37=SETUP!$D$11,"Due today",IF(H37&lt;=SETUP!$D$11+SETUP!$D$12,"Due soon","On track")))))))</f>
        <v/>
      </c>
      <c r="N37" s="13" t="str">
        <f t="shared" si="0"/>
        <v/>
      </c>
      <c r="O37" s="21">
        <f t="shared" si="1"/>
        <v>99999</v>
      </c>
      <c r="P37" s="1"/>
      <c r="Q37" s="1"/>
      <c r="R37" s="1"/>
      <c r="S37" s="1"/>
      <c r="T37" s="1"/>
    </row>
    <row r="38" spans="1:20">
      <c r="A38" s="3"/>
      <c r="B38" s="3"/>
      <c r="C38" s="3"/>
      <c r="D38" s="3"/>
      <c r="E38" s="3"/>
      <c r="F38" s="3"/>
      <c r="G38" s="5"/>
      <c r="H38" s="5"/>
      <c r="I38" s="5"/>
      <c r="J38" s="5"/>
      <c r="K38" s="18"/>
      <c r="L38" s="3"/>
      <c r="M38" s="13" t="str">
        <f>IF(A38="","",IF(OR(B38="",C38="",D38="",E38="",F38="",G38="",H38="",I38=""),"Missing",IF(I38="Completed","Complete",IF(I38="Cancelled","Closed",IF(H38&lt;SETUP!$D$11,"Overdue",IF(H38=SETUP!$D$11,"Due today",IF(H38&lt;=SETUP!$D$11+SETUP!$D$12,"Due soon","On track")))))))</f>
        <v/>
      </c>
      <c r="N38" s="13" t="str">
        <f t="shared" si="0"/>
        <v/>
      </c>
      <c r="O38" s="21">
        <f t="shared" si="1"/>
        <v>99999</v>
      </c>
      <c r="P38" s="1"/>
      <c r="Q38" s="1"/>
      <c r="R38" s="1"/>
      <c r="S38" s="1"/>
      <c r="T38" s="1"/>
    </row>
    <row r="39" spans="1:20">
      <c r="A39" s="3"/>
      <c r="B39" s="3"/>
      <c r="C39" s="3"/>
      <c r="D39" s="3"/>
      <c r="E39" s="3"/>
      <c r="F39" s="3"/>
      <c r="G39" s="5"/>
      <c r="H39" s="5"/>
      <c r="I39" s="5"/>
      <c r="J39" s="5"/>
      <c r="K39" s="18"/>
      <c r="L39" s="3"/>
      <c r="M39" s="13" t="str">
        <f>IF(A39="","",IF(OR(B39="",C39="",D39="",E39="",F39="",G39="",H39="",I39=""),"Missing",IF(I39="Completed","Complete",IF(I39="Cancelled","Closed",IF(H39&lt;SETUP!$D$11,"Overdue",IF(H39=SETUP!$D$11,"Due today",IF(H39&lt;=SETUP!$D$11+SETUP!$D$12,"Due soon","On track")))))))</f>
        <v/>
      </c>
      <c r="N39" s="13" t="str">
        <f t="shared" si="0"/>
        <v/>
      </c>
      <c r="O39" s="21">
        <f t="shared" si="1"/>
        <v>99999</v>
      </c>
      <c r="P39" s="1"/>
      <c r="Q39" s="1"/>
      <c r="R39" s="1"/>
      <c r="S39" s="1"/>
      <c r="T39" s="1"/>
    </row>
    <row r="40" spans="1:20">
      <c r="A40" s="3"/>
      <c r="B40" s="3"/>
      <c r="C40" s="3"/>
      <c r="D40" s="3"/>
      <c r="E40" s="3"/>
      <c r="F40" s="3"/>
      <c r="G40" s="5"/>
      <c r="H40" s="5"/>
      <c r="I40" s="5"/>
      <c r="J40" s="5"/>
      <c r="K40" s="18"/>
      <c r="L40" s="3"/>
      <c r="M40" s="13" t="str">
        <f>IF(A40="","",IF(OR(B40="",C40="",D40="",E40="",F40="",G40="",H40="",I40=""),"Missing",IF(I40="Completed","Complete",IF(I40="Cancelled","Closed",IF(H40&lt;SETUP!$D$11,"Overdue",IF(H40=SETUP!$D$11,"Due today",IF(H40&lt;=SETUP!$D$11+SETUP!$D$12,"Due soon","On track")))))))</f>
        <v/>
      </c>
      <c r="N40" s="13" t="str">
        <f t="shared" si="0"/>
        <v/>
      </c>
      <c r="O40" s="21">
        <f t="shared" si="1"/>
        <v>99999</v>
      </c>
      <c r="P40" s="1"/>
      <c r="Q40" s="1"/>
      <c r="R40" s="1"/>
      <c r="S40" s="1"/>
      <c r="T40" s="1"/>
    </row>
    <row r="41" spans="1:20">
      <c r="A41" s="3"/>
      <c r="B41" s="3"/>
      <c r="C41" s="3"/>
      <c r="D41" s="3"/>
      <c r="E41" s="3"/>
      <c r="F41" s="3"/>
      <c r="G41" s="5"/>
      <c r="H41" s="5"/>
      <c r="I41" s="5"/>
      <c r="J41" s="5"/>
      <c r="K41" s="18"/>
      <c r="L41" s="3"/>
      <c r="M41" s="13" t="str">
        <f>IF(A41="","",IF(OR(B41="",C41="",D41="",E41="",F41="",G41="",H41="",I41=""),"Missing",IF(I41="Completed","Complete",IF(I41="Cancelled","Closed",IF(H41&lt;SETUP!$D$11,"Overdue",IF(H41=SETUP!$D$11,"Due today",IF(H41&lt;=SETUP!$D$11+SETUP!$D$12,"Due soon","On track")))))))</f>
        <v/>
      </c>
      <c r="N41" s="13" t="str">
        <f t="shared" si="0"/>
        <v/>
      </c>
      <c r="O41" s="21">
        <f t="shared" si="1"/>
        <v>99999</v>
      </c>
      <c r="P41" s="1"/>
      <c r="Q41" s="1"/>
      <c r="R41" s="1"/>
      <c r="S41" s="1"/>
      <c r="T41" s="1"/>
    </row>
    <row r="42" spans="1:20">
      <c r="A42" s="3"/>
      <c r="B42" s="3"/>
      <c r="C42" s="3"/>
      <c r="D42" s="3"/>
      <c r="E42" s="3"/>
      <c r="F42" s="3"/>
      <c r="G42" s="5"/>
      <c r="H42" s="5"/>
      <c r="I42" s="5"/>
      <c r="J42" s="5"/>
      <c r="K42" s="18"/>
      <c r="L42" s="3"/>
      <c r="M42" s="13" t="str">
        <f>IF(A42="","",IF(OR(B42="",C42="",D42="",E42="",F42="",G42="",H42="",I42=""),"Missing",IF(I42="Completed","Complete",IF(I42="Cancelled","Closed",IF(H42&lt;SETUP!$D$11,"Overdue",IF(H42=SETUP!$D$11,"Due today",IF(H42&lt;=SETUP!$D$11+SETUP!$D$12,"Due soon","On track")))))))</f>
        <v/>
      </c>
      <c r="N42" s="13" t="str">
        <f t="shared" si="0"/>
        <v/>
      </c>
      <c r="O42" s="21">
        <f t="shared" si="1"/>
        <v>99999</v>
      </c>
      <c r="P42" s="1"/>
      <c r="Q42" s="1"/>
      <c r="R42" s="1"/>
      <c r="S42" s="1"/>
      <c r="T42" s="1"/>
    </row>
    <row r="43" spans="1:20">
      <c r="A43" s="3"/>
      <c r="B43" s="3"/>
      <c r="C43" s="3"/>
      <c r="D43" s="3"/>
      <c r="E43" s="3"/>
      <c r="F43" s="3"/>
      <c r="G43" s="5"/>
      <c r="H43" s="5"/>
      <c r="I43" s="5"/>
      <c r="J43" s="5"/>
      <c r="K43" s="18"/>
      <c r="L43" s="3"/>
      <c r="M43" s="13" t="str">
        <f>IF(A43="","",IF(OR(B43="",C43="",D43="",E43="",F43="",G43="",H43="",I43=""),"Missing",IF(I43="Completed","Complete",IF(I43="Cancelled","Closed",IF(H43&lt;SETUP!$D$11,"Overdue",IF(H43=SETUP!$D$11,"Due today",IF(H43&lt;=SETUP!$D$11+SETUP!$D$12,"Due soon","On track")))))))</f>
        <v/>
      </c>
      <c r="N43" s="13" t="str">
        <f t="shared" ref="N43:N74" si="2">IF(A43="","",IF(OR(COUNTIF($A$11:$A$110,A43)&gt;1,B43="",C43="",D43="",E43="",F43="",G43="",H43="",I43="",K43&lt;0,K43&gt;1,AND(I43="Completed",J43="")),"ERROR","PASS"))</f>
        <v/>
      </c>
      <c r="O43" s="21">
        <f t="shared" ref="O43:O74" si="3">IF(A43="",99999,IF(OR(M43="Complete",M43="Closed"),99999,IF(M43="Overdue",100,IF(M43="Due today",200,IF(M43="Due soon",300,400)))+IF(F43="Critical",0,IF(F43="High",10,IF(F43="Medium",20,30)))+ROW()/10000))</f>
        <v>99999</v>
      </c>
      <c r="P43" s="1"/>
      <c r="Q43" s="1"/>
      <c r="R43" s="1"/>
      <c r="S43" s="1"/>
      <c r="T43" s="1"/>
    </row>
    <row r="44" spans="1:20">
      <c r="A44" s="3"/>
      <c r="B44" s="3"/>
      <c r="C44" s="3"/>
      <c r="D44" s="3"/>
      <c r="E44" s="3"/>
      <c r="F44" s="3"/>
      <c r="G44" s="5"/>
      <c r="H44" s="5"/>
      <c r="I44" s="5"/>
      <c r="J44" s="5"/>
      <c r="K44" s="18"/>
      <c r="L44" s="3"/>
      <c r="M44" s="13" t="str">
        <f>IF(A44="","",IF(OR(B44="",C44="",D44="",E44="",F44="",G44="",H44="",I44=""),"Missing",IF(I44="Completed","Complete",IF(I44="Cancelled","Closed",IF(H44&lt;SETUP!$D$11,"Overdue",IF(H44=SETUP!$D$11,"Due today",IF(H44&lt;=SETUP!$D$11+SETUP!$D$12,"Due soon","On track")))))))</f>
        <v/>
      </c>
      <c r="N44" s="13" t="str">
        <f t="shared" si="2"/>
        <v/>
      </c>
      <c r="O44" s="21">
        <f t="shared" si="3"/>
        <v>99999</v>
      </c>
      <c r="P44" s="1"/>
      <c r="Q44" s="1"/>
      <c r="R44" s="1"/>
      <c r="S44" s="1"/>
      <c r="T44" s="1"/>
    </row>
    <row r="45" spans="1:20">
      <c r="A45" s="3"/>
      <c r="B45" s="3"/>
      <c r="C45" s="3"/>
      <c r="D45" s="3"/>
      <c r="E45" s="3"/>
      <c r="F45" s="3"/>
      <c r="G45" s="5"/>
      <c r="H45" s="5"/>
      <c r="I45" s="5"/>
      <c r="J45" s="5"/>
      <c r="K45" s="18"/>
      <c r="L45" s="3"/>
      <c r="M45" s="13" t="str">
        <f>IF(A45="","",IF(OR(B45="",C45="",D45="",E45="",F45="",G45="",H45="",I45=""),"Missing",IF(I45="Completed","Complete",IF(I45="Cancelled","Closed",IF(H45&lt;SETUP!$D$11,"Overdue",IF(H45=SETUP!$D$11,"Due today",IF(H45&lt;=SETUP!$D$11+SETUP!$D$12,"Due soon","On track")))))))</f>
        <v/>
      </c>
      <c r="N45" s="13" t="str">
        <f t="shared" si="2"/>
        <v/>
      </c>
      <c r="O45" s="21">
        <f t="shared" si="3"/>
        <v>99999</v>
      </c>
      <c r="P45" s="1"/>
      <c r="Q45" s="1"/>
      <c r="R45" s="1"/>
      <c r="S45" s="1"/>
      <c r="T45" s="1"/>
    </row>
    <row r="46" spans="1:20">
      <c r="A46" s="3"/>
      <c r="B46" s="3"/>
      <c r="C46" s="3"/>
      <c r="D46" s="3"/>
      <c r="E46" s="3"/>
      <c r="F46" s="3"/>
      <c r="G46" s="5"/>
      <c r="H46" s="5"/>
      <c r="I46" s="5"/>
      <c r="J46" s="5"/>
      <c r="K46" s="18"/>
      <c r="L46" s="3"/>
      <c r="M46" s="13" t="str">
        <f>IF(A46="","",IF(OR(B46="",C46="",D46="",E46="",F46="",G46="",H46="",I46=""),"Missing",IF(I46="Completed","Complete",IF(I46="Cancelled","Closed",IF(H46&lt;SETUP!$D$11,"Overdue",IF(H46=SETUP!$D$11,"Due today",IF(H46&lt;=SETUP!$D$11+SETUP!$D$12,"Due soon","On track")))))))</f>
        <v/>
      </c>
      <c r="N46" s="13" t="str">
        <f t="shared" si="2"/>
        <v/>
      </c>
      <c r="O46" s="21">
        <f t="shared" si="3"/>
        <v>99999</v>
      </c>
      <c r="P46" s="1"/>
      <c r="Q46" s="1"/>
      <c r="R46" s="1"/>
      <c r="S46" s="1"/>
      <c r="T46" s="1"/>
    </row>
    <row r="47" spans="1:20">
      <c r="A47" s="3"/>
      <c r="B47" s="3"/>
      <c r="C47" s="3"/>
      <c r="D47" s="3"/>
      <c r="E47" s="3"/>
      <c r="F47" s="3"/>
      <c r="G47" s="5"/>
      <c r="H47" s="5"/>
      <c r="I47" s="5"/>
      <c r="J47" s="5"/>
      <c r="K47" s="18"/>
      <c r="L47" s="3"/>
      <c r="M47" s="13" t="str">
        <f>IF(A47="","",IF(OR(B47="",C47="",D47="",E47="",F47="",G47="",H47="",I47=""),"Missing",IF(I47="Completed","Complete",IF(I47="Cancelled","Closed",IF(H47&lt;SETUP!$D$11,"Overdue",IF(H47=SETUP!$D$11,"Due today",IF(H47&lt;=SETUP!$D$11+SETUP!$D$12,"Due soon","On track")))))))</f>
        <v/>
      </c>
      <c r="N47" s="13" t="str">
        <f t="shared" si="2"/>
        <v/>
      </c>
      <c r="O47" s="21">
        <f t="shared" si="3"/>
        <v>99999</v>
      </c>
      <c r="P47" s="1"/>
      <c r="Q47" s="1"/>
      <c r="R47" s="1"/>
      <c r="S47" s="1"/>
      <c r="T47" s="1"/>
    </row>
    <row r="48" spans="1:20">
      <c r="A48" s="3"/>
      <c r="B48" s="3"/>
      <c r="C48" s="3"/>
      <c r="D48" s="3"/>
      <c r="E48" s="3"/>
      <c r="F48" s="3"/>
      <c r="G48" s="5"/>
      <c r="H48" s="5"/>
      <c r="I48" s="5"/>
      <c r="J48" s="5"/>
      <c r="K48" s="18"/>
      <c r="L48" s="3"/>
      <c r="M48" s="13" t="str">
        <f>IF(A48="","",IF(OR(B48="",C48="",D48="",E48="",F48="",G48="",H48="",I48=""),"Missing",IF(I48="Completed","Complete",IF(I48="Cancelled","Closed",IF(H48&lt;SETUP!$D$11,"Overdue",IF(H48=SETUP!$D$11,"Due today",IF(H48&lt;=SETUP!$D$11+SETUP!$D$12,"Due soon","On track")))))))</f>
        <v/>
      </c>
      <c r="N48" s="13" t="str">
        <f t="shared" si="2"/>
        <v/>
      </c>
      <c r="O48" s="21">
        <f t="shared" si="3"/>
        <v>99999</v>
      </c>
      <c r="P48" s="1"/>
      <c r="Q48" s="1"/>
      <c r="R48" s="1"/>
      <c r="S48" s="1"/>
      <c r="T48" s="1"/>
    </row>
    <row r="49" spans="1:20">
      <c r="A49" s="3"/>
      <c r="B49" s="3"/>
      <c r="C49" s="3"/>
      <c r="D49" s="3"/>
      <c r="E49" s="3"/>
      <c r="F49" s="3"/>
      <c r="G49" s="5"/>
      <c r="H49" s="5"/>
      <c r="I49" s="5"/>
      <c r="J49" s="5"/>
      <c r="K49" s="18"/>
      <c r="L49" s="3"/>
      <c r="M49" s="13" t="str">
        <f>IF(A49="","",IF(OR(B49="",C49="",D49="",E49="",F49="",G49="",H49="",I49=""),"Missing",IF(I49="Completed","Complete",IF(I49="Cancelled","Closed",IF(H49&lt;SETUP!$D$11,"Overdue",IF(H49=SETUP!$D$11,"Due today",IF(H49&lt;=SETUP!$D$11+SETUP!$D$12,"Due soon","On track")))))))</f>
        <v/>
      </c>
      <c r="N49" s="13" t="str">
        <f t="shared" si="2"/>
        <v/>
      </c>
      <c r="O49" s="21">
        <f t="shared" si="3"/>
        <v>99999</v>
      </c>
      <c r="P49" s="1"/>
      <c r="Q49" s="1"/>
      <c r="R49" s="1"/>
      <c r="S49" s="1"/>
      <c r="T49" s="1"/>
    </row>
    <row r="50" spans="1:20">
      <c r="A50" s="3"/>
      <c r="B50" s="3"/>
      <c r="C50" s="3"/>
      <c r="D50" s="3"/>
      <c r="E50" s="3"/>
      <c r="F50" s="3"/>
      <c r="G50" s="5"/>
      <c r="H50" s="5"/>
      <c r="I50" s="5"/>
      <c r="J50" s="5"/>
      <c r="K50" s="18"/>
      <c r="L50" s="3"/>
      <c r="M50" s="13" t="str">
        <f>IF(A50="","",IF(OR(B50="",C50="",D50="",E50="",F50="",G50="",H50="",I50=""),"Missing",IF(I50="Completed","Complete",IF(I50="Cancelled","Closed",IF(H50&lt;SETUP!$D$11,"Overdue",IF(H50=SETUP!$D$11,"Due today",IF(H50&lt;=SETUP!$D$11+SETUP!$D$12,"Due soon","On track")))))))</f>
        <v/>
      </c>
      <c r="N50" s="13" t="str">
        <f t="shared" si="2"/>
        <v/>
      </c>
      <c r="O50" s="21">
        <f t="shared" si="3"/>
        <v>99999</v>
      </c>
      <c r="P50" s="1"/>
      <c r="Q50" s="1"/>
      <c r="R50" s="1"/>
      <c r="S50" s="1"/>
      <c r="T50" s="1"/>
    </row>
    <row r="51" spans="1:20">
      <c r="A51" s="3"/>
      <c r="B51" s="3"/>
      <c r="C51" s="3"/>
      <c r="D51" s="3"/>
      <c r="E51" s="3"/>
      <c r="F51" s="3"/>
      <c r="G51" s="5"/>
      <c r="H51" s="5"/>
      <c r="I51" s="5"/>
      <c r="J51" s="5"/>
      <c r="K51" s="18"/>
      <c r="L51" s="3"/>
      <c r="M51" s="13" t="str">
        <f>IF(A51="","",IF(OR(B51="",C51="",D51="",E51="",F51="",G51="",H51="",I51=""),"Missing",IF(I51="Completed","Complete",IF(I51="Cancelled","Closed",IF(H51&lt;SETUP!$D$11,"Overdue",IF(H51=SETUP!$D$11,"Due today",IF(H51&lt;=SETUP!$D$11+SETUP!$D$12,"Due soon","On track")))))))</f>
        <v/>
      </c>
      <c r="N51" s="13" t="str">
        <f t="shared" si="2"/>
        <v/>
      </c>
      <c r="O51" s="21">
        <f t="shared" si="3"/>
        <v>99999</v>
      </c>
      <c r="P51" s="1"/>
      <c r="Q51" s="1"/>
      <c r="R51" s="1"/>
      <c r="S51" s="1"/>
      <c r="T51" s="1"/>
    </row>
    <row r="52" spans="1:20">
      <c r="A52" s="3"/>
      <c r="B52" s="3"/>
      <c r="C52" s="3"/>
      <c r="D52" s="3"/>
      <c r="E52" s="3"/>
      <c r="F52" s="3"/>
      <c r="G52" s="5"/>
      <c r="H52" s="5"/>
      <c r="I52" s="5"/>
      <c r="J52" s="5"/>
      <c r="K52" s="18"/>
      <c r="L52" s="3"/>
      <c r="M52" s="13" t="str">
        <f>IF(A52="","",IF(OR(B52="",C52="",D52="",E52="",F52="",G52="",H52="",I52=""),"Missing",IF(I52="Completed","Complete",IF(I52="Cancelled","Closed",IF(H52&lt;SETUP!$D$11,"Overdue",IF(H52=SETUP!$D$11,"Due today",IF(H52&lt;=SETUP!$D$11+SETUP!$D$12,"Due soon","On track")))))))</f>
        <v/>
      </c>
      <c r="N52" s="13" t="str">
        <f t="shared" si="2"/>
        <v/>
      </c>
      <c r="O52" s="21">
        <f t="shared" si="3"/>
        <v>99999</v>
      </c>
      <c r="P52" s="1"/>
      <c r="Q52" s="1"/>
      <c r="R52" s="1"/>
      <c r="S52" s="1"/>
      <c r="T52" s="1"/>
    </row>
    <row r="53" spans="1:20">
      <c r="A53" s="3"/>
      <c r="B53" s="3"/>
      <c r="C53" s="3"/>
      <c r="D53" s="3"/>
      <c r="E53" s="3"/>
      <c r="F53" s="3"/>
      <c r="G53" s="5"/>
      <c r="H53" s="5"/>
      <c r="I53" s="5"/>
      <c r="J53" s="5"/>
      <c r="K53" s="18"/>
      <c r="L53" s="3"/>
      <c r="M53" s="13" t="str">
        <f>IF(A53="","",IF(OR(B53="",C53="",D53="",E53="",F53="",G53="",H53="",I53=""),"Missing",IF(I53="Completed","Complete",IF(I53="Cancelled","Closed",IF(H53&lt;SETUP!$D$11,"Overdue",IF(H53=SETUP!$D$11,"Due today",IF(H53&lt;=SETUP!$D$11+SETUP!$D$12,"Due soon","On track")))))))</f>
        <v/>
      </c>
      <c r="N53" s="13" t="str">
        <f t="shared" si="2"/>
        <v/>
      </c>
      <c r="O53" s="21">
        <f t="shared" si="3"/>
        <v>99999</v>
      </c>
      <c r="P53" s="1"/>
      <c r="Q53" s="1"/>
      <c r="R53" s="1"/>
      <c r="S53" s="1"/>
      <c r="T53" s="1"/>
    </row>
    <row r="54" spans="1:20">
      <c r="A54" s="3"/>
      <c r="B54" s="3"/>
      <c r="C54" s="3"/>
      <c r="D54" s="3"/>
      <c r="E54" s="3"/>
      <c r="F54" s="3"/>
      <c r="G54" s="5"/>
      <c r="H54" s="5"/>
      <c r="I54" s="5"/>
      <c r="J54" s="5"/>
      <c r="K54" s="18"/>
      <c r="L54" s="3"/>
      <c r="M54" s="13" t="str">
        <f>IF(A54="","",IF(OR(B54="",C54="",D54="",E54="",F54="",G54="",H54="",I54=""),"Missing",IF(I54="Completed","Complete",IF(I54="Cancelled","Closed",IF(H54&lt;SETUP!$D$11,"Overdue",IF(H54=SETUP!$D$11,"Due today",IF(H54&lt;=SETUP!$D$11+SETUP!$D$12,"Due soon","On track")))))))</f>
        <v/>
      </c>
      <c r="N54" s="13" t="str">
        <f t="shared" si="2"/>
        <v/>
      </c>
      <c r="O54" s="21">
        <f t="shared" si="3"/>
        <v>99999</v>
      </c>
      <c r="P54" s="1"/>
      <c r="Q54" s="1"/>
      <c r="R54" s="1"/>
      <c r="S54" s="1"/>
      <c r="T54" s="1"/>
    </row>
    <row r="55" spans="1:20">
      <c r="A55" s="3"/>
      <c r="B55" s="3"/>
      <c r="C55" s="3"/>
      <c r="D55" s="3"/>
      <c r="E55" s="3"/>
      <c r="F55" s="3"/>
      <c r="G55" s="5"/>
      <c r="H55" s="5"/>
      <c r="I55" s="5"/>
      <c r="J55" s="5"/>
      <c r="K55" s="18"/>
      <c r="L55" s="3"/>
      <c r="M55" s="13" t="str">
        <f>IF(A55="","",IF(OR(B55="",C55="",D55="",E55="",F55="",G55="",H55="",I55=""),"Missing",IF(I55="Completed","Complete",IF(I55="Cancelled","Closed",IF(H55&lt;SETUP!$D$11,"Overdue",IF(H55=SETUP!$D$11,"Due today",IF(H55&lt;=SETUP!$D$11+SETUP!$D$12,"Due soon","On track")))))))</f>
        <v/>
      </c>
      <c r="N55" s="13" t="str">
        <f t="shared" si="2"/>
        <v/>
      </c>
      <c r="O55" s="21">
        <f t="shared" si="3"/>
        <v>99999</v>
      </c>
      <c r="P55" s="1"/>
      <c r="Q55" s="1"/>
      <c r="R55" s="1"/>
      <c r="S55" s="1"/>
      <c r="T55" s="1"/>
    </row>
    <row r="56" spans="1:20">
      <c r="A56" s="3"/>
      <c r="B56" s="3"/>
      <c r="C56" s="3"/>
      <c r="D56" s="3"/>
      <c r="E56" s="3"/>
      <c r="F56" s="3"/>
      <c r="G56" s="5"/>
      <c r="H56" s="5"/>
      <c r="I56" s="5"/>
      <c r="J56" s="5"/>
      <c r="K56" s="18"/>
      <c r="L56" s="3"/>
      <c r="M56" s="13" t="str">
        <f>IF(A56="","",IF(OR(B56="",C56="",D56="",E56="",F56="",G56="",H56="",I56=""),"Missing",IF(I56="Completed","Complete",IF(I56="Cancelled","Closed",IF(H56&lt;SETUP!$D$11,"Overdue",IF(H56=SETUP!$D$11,"Due today",IF(H56&lt;=SETUP!$D$11+SETUP!$D$12,"Due soon","On track")))))))</f>
        <v/>
      </c>
      <c r="N56" s="13" t="str">
        <f t="shared" si="2"/>
        <v/>
      </c>
      <c r="O56" s="21">
        <f t="shared" si="3"/>
        <v>99999</v>
      </c>
      <c r="P56" s="1"/>
      <c r="Q56" s="1"/>
      <c r="R56" s="1"/>
      <c r="S56" s="1"/>
      <c r="T56" s="1"/>
    </row>
    <row r="57" spans="1:20">
      <c r="A57" s="3"/>
      <c r="B57" s="3"/>
      <c r="C57" s="3"/>
      <c r="D57" s="3"/>
      <c r="E57" s="3"/>
      <c r="F57" s="3"/>
      <c r="G57" s="5"/>
      <c r="H57" s="5"/>
      <c r="I57" s="5"/>
      <c r="J57" s="5"/>
      <c r="K57" s="18"/>
      <c r="L57" s="3"/>
      <c r="M57" s="13" t="str">
        <f>IF(A57="","",IF(OR(B57="",C57="",D57="",E57="",F57="",G57="",H57="",I57=""),"Missing",IF(I57="Completed","Complete",IF(I57="Cancelled","Closed",IF(H57&lt;SETUP!$D$11,"Overdue",IF(H57=SETUP!$D$11,"Due today",IF(H57&lt;=SETUP!$D$11+SETUP!$D$12,"Due soon","On track")))))))</f>
        <v/>
      </c>
      <c r="N57" s="13" t="str">
        <f t="shared" si="2"/>
        <v/>
      </c>
      <c r="O57" s="21">
        <f t="shared" si="3"/>
        <v>99999</v>
      </c>
      <c r="P57" s="1"/>
      <c r="Q57" s="1"/>
      <c r="R57" s="1"/>
      <c r="S57" s="1"/>
      <c r="T57" s="1"/>
    </row>
    <row r="58" spans="1:20">
      <c r="A58" s="3"/>
      <c r="B58" s="3"/>
      <c r="C58" s="3"/>
      <c r="D58" s="3"/>
      <c r="E58" s="3"/>
      <c r="F58" s="3"/>
      <c r="G58" s="5"/>
      <c r="H58" s="5"/>
      <c r="I58" s="5"/>
      <c r="J58" s="5"/>
      <c r="K58" s="18"/>
      <c r="L58" s="3"/>
      <c r="M58" s="13" t="str">
        <f>IF(A58="","",IF(OR(B58="",C58="",D58="",E58="",F58="",G58="",H58="",I58=""),"Missing",IF(I58="Completed","Complete",IF(I58="Cancelled","Closed",IF(H58&lt;SETUP!$D$11,"Overdue",IF(H58=SETUP!$D$11,"Due today",IF(H58&lt;=SETUP!$D$11+SETUP!$D$12,"Due soon","On track")))))))</f>
        <v/>
      </c>
      <c r="N58" s="13" t="str">
        <f t="shared" si="2"/>
        <v/>
      </c>
      <c r="O58" s="21">
        <f t="shared" si="3"/>
        <v>99999</v>
      </c>
      <c r="P58" s="1"/>
      <c r="Q58" s="1"/>
      <c r="R58" s="1"/>
      <c r="S58" s="1"/>
      <c r="T58" s="1"/>
    </row>
    <row r="59" spans="1:20">
      <c r="A59" s="3"/>
      <c r="B59" s="3"/>
      <c r="C59" s="3"/>
      <c r="D59" s="3"/>
      <c r="E59" s="3"/>
      <c r="F59" s="3"/>
      <c r="G59" s="5"/>
      <c r="H59" s="5"/>
      <c r="I59" s="5"/>
      <c r="J59" s="5"/>
      <c r="K59" s="18"/>
      <c r="L59" s="3"/>
      <c r="M59" s="13" t="str">
        <f>IF(A59="","",IF(OR(B59="",C59="",D59="",E59="",F59="",G59="",H59="",I59=""),"Missing",IF(I59="Completed","Complete",IF(I59="Cancelled","Closed",IF(H59&lt;SETUP!$D$11,"Overdue",IF(H59=SETUP!$D$11,"Due today",IF(H59&lt;=SETUP!$D$11+SETUP!$D$12,"Due soon","On track")))))))</f>
        <v/>
      </c>
      <c r="N59" s="13" t="str">
        <f t="shared" si="2"/>
        <v/>
      </c>
      <c r="O59" s="21">
        <f t="shared" si="3"/>
        <v>99999</v>
      </c>
      <c r="P59" s="1"/>
      <c r="Q59" s="1"/>
      <c r="R59" s="1"/>
      <c r="S59" s="1"/>
      <c r="T59" s="1"/>
    </row>
    <row r="60" spans="1:20">
      <c r="A60" s="3"/>
      <c r="B60" s="3"/>
      <c r="C60" s="3"/>
      <c r="D60" s="3"/>
      <c r="E60" s="3"/>
      <c r="F60" s="3"/>
      <c r="G60" s="5"/>
      <c r="H60" s="5"/>
      <c r="I60" s="5"/>
      <c r="J60" s="5"/>
      <c r="K60" s="18"/>
      <c r="L60" s="3"/>
      <c r="M60" s="13" t="str">
        <f>IF(A60="","",IF(OR(B60="",C60="",D60="",E60="",F60="",G60="",H60="",I60=""),"Missing",IF(I60="Completed","Complete",IF(I60="Cancelled","Closed",IF(H60&lt;SETUP!$D$11,"Overdue",IF(H60=SETUP!$D$11,"Due today",IF(H60&lt;=SETUP!$D$11+SETUP!$D$12,"Due soon","On track")))))))</f>
        <v/>
      </c>
      <c r="N60" s="13" t="str">
        <f t="shared" si="2"/>
        <v/>
      </c>
      <c r="O60" s="21">
        <f t="shared" si="3"/>
        <v>99999</v>
      </c>
      <c r="P60" s="1"/>
      <c r="Q60" s="1"/>
      <c r="R60" s="1"/>
      <c r="S60" s="1"/>
      <c r="T60" s="1"/>
    </row>
    <row r="61" spans="1:20">
      <c r="A61" s="3"/>
      <c r="B61" s="3"/>
      <c r="C61" s="3"/>
      <c r="D61" s="3"/>
      <c r="E61" s="3"/>
      <c r="F61" s="3"/>
      <c r="G61" s="5"/>
      <c r="H61" s="5"/>
      <c r="I61" s="5"/>
      <c r="J61" s="5"/>
      <c r="K61" s="18"/>
      <c r="L61" s="3"/>
      <c r="M61" s="13" t="str">
        <f>IF(A61="","",IF(OR(B61="",C61="",D61="",E61="",F61="",G61="",H61="",I61=""),"Missing",IF(I61="Completed","Complete",IF(I61="Cancelled","Closed",IF(H61&lt;SETUP!$D$11,"Overdue",IF(H61=SETUP!$D$11,"Due today",IF(H61&lt;=SETUP!$D$11+SETUP!$D$12,"Due soon","On track")))))))</f>
        <v/>
      </c>
      <c r="N61" s="13" t="str">
        <f t="shared" si="2"/>
        <v/>
      </c>
      <c r="O61" s="21">
        <f t="shared" si="3"/>
        <v>99999</v>
      </c>
      <c r="P61" s="1"/>
      <c r="Q61" s="1"/>
      <c r="R61" s="1"/>
      <c r="S61" s="1"/>
      <c r="T61" s="1"/>
    </row>
    <row r="62" spans="1:20">
      <c r="A62" s="3"/>
      <c r="B62" s="3"/>
      <c r="C62" s="3"/>
      <c r="D62" s="3"/>
      <c r="E62" s="3"/>
      <c r="F62" s="3"/>
      <c r="G62" s="5"/>
      <c r="H62" s="5"/>
      <c r="I62" s="5"/>
      <c r="J62" s="5"/>
      <c r="K62" s="18"/>
      <c r="L62" s="3"/>
      <c r="M62" s="13" t="str">
        <f>IF(A62="","",IF(OR(B62="",C62="",D62="",E62="",F62="",G62="",H62="",I62=""),"Missing",IF(I62="Completed","Complete",IF(I62="Cancelled","Closed",IF(H62&lt;SETUP!$D$11,"Overdue",IF(H62=SETUP!$D$11,"Due today",IF(H62&lt;=SETUP!$D$11+SETUP!$D$12,"Due soon","On track")))))))</f>
        <v/>
      </c>
      <c r="N62" s="13" t="str">
        <f t="shared" si="2"/>
        <v/>
      </c>
      <c r="O62" s="21">
        <f t="shared" si="3"/>
        <v>99999</v>
      </c>
      <c r="P62" s="1"/>
      <c r="Q62" s="1"/>
      <c r="R62" s="1"/>
      <c r="S62" s="1"/>
      <c r="T62" s="1"/>
    </row>
    <row r="63" spans="1:20">
      <c r="A63" s="3"/>
      <c r="B63" s="3"/>
      <c r="C63" s="3"/>
      <c r="D63" s="3"/>
      <c r="E63" s="3"/>
      <c r="F63" s="3"/>
      <c r="G63" s="5"/>
      <c r="H63" s="5"/>
      <c r="I63" s="5"/>
      <c r="J63" s="5"/>
      <c r="K63" s="18"/>
      <c r="L63" s="3"/>
      <c r="M63" s="13" t="str">
        <f>IF(A63="","",IF(OR(B63="",C63="",D63="",E63="",F63="",G63="",H63="",I63=""),"Missing",IF(I63="Completed","Complete",IF(I63="Cancelled","Closed",IF(H63&lt;SETUP!$D$11,"Overdue",IF(H63=SETUP!$D$11,"Due today",IF(H63&lt;=SETUP!$D$11+SETUP!$D$12,"Due soon","On track")))))))</f>
        <v/>
      </c>
      <c r="N63" s="13" t="str">
        <f t="shared" si="2"/>
        <v/>
      </c>
      <c r="O63" s="21">
        <f t="shared" si="3"/>
        <v>99999</v>
      </c>
      <c r="P63" s="1"/>
      <c r="Q63" s="1"/>
      <c r="R63" s="1"/>
      <c r="S63" s="1"/>
      <c r="T63" s="1"/>
    </row>
    <row r="64" spans="1:20">
      <c r="A64" s="3"/>
      <c r="B64" s="3"/>
      <c r="C64" s="3"/>
      <c r="D64" s="3"/>
      <c r="E64" s="3"/>
      <c r="F64" s="3"/>
      <c r="G64" s="5"/>
      <c r="H64" s="5"/>
      <c r="I64" s="5"/>
      <c r="J64" s="5"/>
      <c r="K64" s="18"/>
      <c r="L64" s="3"/>
      <c r="M64" s="13" t="str">
        <f>IF(A64="","",IF(OR(B64="",C64="",D64="",E64="",F64="",G64="",H64="",I64=""),"Missing",IF(I64="Completed","Complete",IF(I64="Cancelled","Closed",IF(H64&lt;SETUP!$D$11,"Overdue",IF(H64=SETUP!$D$11,"Due today",IF(H64&lt;=SETUP!$D$11+SETUP!$D$12,"Due soon","On track")))))))</f>
        <v/>
      </c>
      <c r="N64" s="13" t="str">
        <f t="shared" si="2"/>
        <v/>
      </c>
      <c r="O64" s="21">
        <f t="shared" si="3"/>
        <v>99999</v>
      </c>
      <c r="P64" s="1"/>
      <c r="Q64" s="1"/>
      <c r="R64" s="1"/>
      <c r="S64" s="1"/>
      <c r="T64" s="1"/>
    </row>
    <row r="65" spans="1:20">
      <c r="A65" s="3"/>
      <c r="B65" s="3"/>
      <c r="C65" s="3"/>
      <c r="D65" s="3"/>
      <c r="E65" s="3"/>
      <c r="F65" s="3"/>
      <c r="G65" s="5"/>
      <c r="H65" s="5"/>
      <c r="I65" s="5"/>
      <c r="J65" s="5"/>
      <c r="K65" s="18"/>
      <c r="L65" s="3"/>
      <c r="M65" s="13" t="str">
        <f>IF(A65="","",IF(OR(B65="",C65="",D65="",E65="",F65="",G65="",H65="",I65=""),"Missing",IF(I65="Completed","Complete",IF(I65="Cancelled","Closed",IF(H65&lt;SETUP!$D$11,"Overdue",IF(H65=SETUP!$D$11,"Due today",IF(H65&lt;=SETUP!$D$11+SETUP!$D$12,"Due soon","On track")))))))</f>
        <v/>
      </c>
      <c r="N65" s="13" t="str">
        <f t="shared" si="2"/>
        <v/>
      </c>
      <c r="O65" s="21">
        <f t="shared" si="3"/>
        <v>99999</v>
      </c>
      <c r="P65" s="1"/>
      <c r="Q65" s="1"/>
      <c r="R65" s="1"/>
      <c r="S65" s="1"/>
      <c r="T65" s="1"/>
    </row>
    <row r="66" spans="1:20">
      <c r="A66" s="3"/>
      <c r="B66" s="3"/>
      <c r="C66" s="3"/>
      <c r="D66" s="3"/>
      <c r="E66" s="3"/>
      <c r="F66" s="3"/>
      <c r="G66" s="5"/>
      <c r="H66" s="5"/>
      <c r="I66" s="5"/>
      <c r="J66" s="5"/>
      <c r="K66" s="18"/>
      <c r="L66" s="3"/>
      <c r="M66" s="13" t="str">
        <f>IF(A66="","",IF(OR(B66="",C66="",D66="",E66="",F66="",G66="",H66="",I66=""),"Missing",IF(I66="Completed","Complete",IF(I66="Cancelled","Closed",IF(H66&lt;SETUP!$D$11,"Overdue",IF(H66=SETUP!$D$11,"Due today",IF(H66&lt;=SETUP!$D$11+SETUP!$D$12,"Due soon","On track")))))))</f>
        <v/>
      </c>
      <c r="N66" s="13" t="str">
        <f t="shared" si="2"/>
        <v/>
      </c>
      <c r="O66" s="21">
        <f t="shared" si="3"/>
        <v>99999</v>
      </c>
      <c r="P66" s="1"/>
      <c r="Q66" s="1"/>
      <c r="R66" s="1"/>
      <c r="S66" s="1"/>
      <c r="T66" s="1"/>
    </row>
    <row r="67" spans="1:20">
      <c r="A67" s="3"/>
      <c r="B67" s="3"/>
      <c r="C67" s="3"/>
      <c r="D67" s="3"/>
      <c r="E67" s="3"/>
      <c r="F67" s="3"/>
      <c r="G67" s="5"/>
      <c r="H67" s="5"/>
      <c r="I67" s="5"/>
      <c r="J67" s="5"/>
      <c r="K67" s="18"/>
      <c r="L67" s="3"/>
      <c r="M67" s="13" t="str">
        <f>IF(A67="","",IF(OR(B67="",C67="",D67="",E67="",F67="",G67="",H67="",I67=""),"Missing",IF(I67="Completed","Complete",IF(I67="Cancelled","Closed",IF(H67&lt;SETUP!$D$11,"Overdue",IF(H67=SETUP!$D$11,"Due today",IF(H67&lt;=SETUP!$D$11+SETUP!$D$12,"Due soon","On track")))))))</f>
        <v/>
      </c>
      <c r="N67" s="13" t="str">
        <f t="shared" si="2"/>
        <v/>
      </c>
      <c r="O67" s="21">
        <f t="shared" si="3"/>
        <v>99999</v>
      </c>
      <c r="P67" s="1"/>
      <c r="Q67" s="1"/>
      <c r="R67" s="1"/>
      <c r="S67" s="1"/>
      <c r="T67" s="1"/>
    </row>
    <row r="68" spans="1:20">
      <c r="A68" s="3"/>
      <c r="B68" s="3"/>
      <c r="C68" s="3"/>
      <c r="D68" s="3"/>
      <c r="E68" s="3"/>
      <c r="F68" s="3"/>
      <c r="G68" s="5"/>
      <c r="H68" s="5"/>
      <c r="I68" s="5"/>
      <c r="J68" s="5"/>
      <c r="K68" s="18"/>
      <c r="L68" s="3"/>
      <c r="M68" s="13" t="str">
        <f>IF(A68="","",IF(OR(B68="",C68="",D68="",E68="",F68="",G68="",H68="",I68=""),"Missing",IF(I68="Completed","Complete",IF(I68="Cancelled","Closed",IF(H68&lt;SETUP!$D$11,"Overdue",IF(H68=SETUP!$D$11,"Due today",IF(H68&lt;=SETUP!$D$11+SETUP!$D$12,"Due soon","On track")))))))</f>
        <v/>
      </c>
      <c r="N68" s="13" t="str">
        <f t="shared" si="2"/>
        <v/>
      </c>
      <c r="O68" s="21">
        <f t="shared" si="3"/>
        <v>99999</v>
      </c>
      <c r="P68" s="1"/>
      <c r="Q68" s="1"/>
      <c r="R68" s="1"/>
      <c r="S68" s="1"/>
      <c r="T68" s="1"/>
    </row>
    <row r="69" spans="1:20">
      <c r="A69" s="3"/>
      <c r="B69" s="3"/>
      <c r="C69" s="3"/>
      <c r="D69" s="3"/>
      <c r="E69" s="3"/>
      <c r="F69" s="3"/>
      <c r="G69" s="5"/>
      <c r="H69" s="5"/>
      <c r="I69" s="5"/>
      <c r="J69" s="5"/>
      <c r="K69" s="18"/>
      <c r="L69" s="3"/>
      <c r="M69" s="13" t="str">
        <f>IF(A69="","",IF(OR(B69="",C69="",D69="",E69="",F69="",G69="",H69="",I69=""),"Missing",IF(I69="Completed","Complete",IF(I69="Cancelled","Closed",IF(H69&lt;SETUP!$D$11,"Overdue",IF(H69=SETUP!$D$11,"Due today",IF(H69&lt;=SETUP!$D$11+SETUP!$D$12,"Due soon","On track")))))))</f>
        <v/>
      </c>
      <c r="N69" s="13" t="str">
        <f t="shared" si="2"/>
        <v/>
      </c>
      <c r="O69" s="21">
        <f t="shared" si="3"/>
        <v>99999</v>
      </c>
      <c r="P69" s="1"/>
      <c r="Q69" s="1"/>
      <c r="R69" s="1"/>
      <c r="S69" s="1"/>
      <c r="T69" s="1"/>
    </row>
    <row r="70" spans="1:20">
      <c r="A70" s="3"/>
      <c r="B70" s="3"/>
      <c r="C70" s="3"/>
      <c r="D70" s="3"/>
      <c r="E70" s="3"/>
      <c r="F70" s="3"/>
      <c r="G70" s="5"/>
      <c r="H70" s="5"/>
      <c r="I70" s="5"/>
      <c r="J70" s="5"/>
      <c r="K70" s="18"/>
      <c r="L70" s="3"/>
      <c r="M70" s="13" t="str">
        <f>IF(A70="","",IF(OR(B70="",C70="",D70="",E70="",F70="",G70="",H70="",I70=""),"Missing",IF(I70="Completed","Complete",IF(I70="Cancelled","Closed",IF(H70&lt;SETUP!$D$11,"Overdue",IF(H70=SETUP!$D$11,"Due today",IF(H70&lt;=SETUP!$D$11+SETUP!$D$12,"Due soon","On track")))))))</f>
        <v/>
      </c>
      <c r="N70" s="13" t="str">
        <f t="shared" si="2"/>
        <v/>
      </c>
      <c r="O70" s="21">
        <f t="shared" si="3"/>
        <v>99999</v>
      </c>
      <c r="P70" s="1"/>
      <c r="Q70" s="1"/>
      <c r="R70" s="1"/>
      <c r="S70" s="1"/>
      <c r="T70" s="1"/>
    </row>
    <row r="71" spans="1:20">
      <c r="A71" s="3"/>
      <c r="B71" s="3"/>
      <c r="C71" s="3"/>
      <c r="D71" s="3"/>
      <c r="E71" s="3"/>
      <c r="F71" s="3"/>
      <c r="G71" s="5"/>
      <c r="H71" s="5"/>
      <c r="I71" s="5"/>
      <c r="J71" s="5"/>
      <c r="K71" s="18"/>
      <c r="L71" s="3"/>
      <c r="M71" s="13" t="str">
        <f>IF(A71="","",IF(OR(B71="",C71="",D71="",E71="",F71="",G71="",H71="",I71=""),"Missing",IF(I71="Completed","Complete",IF(I71="Cancelled","Closed",IF(H71&lt;SETUP!$D$11,"Overdue",IF(H71=SETUP!$D$11,"Due today",IF(H71&lt;=SETUP!$D$11+SETUP!$D$12,"Due soon","On track")))))))</f>
        <v/>
      </c>
      <c r="N71" s="13" t="str">
        <f t="shared" si="2"/>
        <v/>
      </c>
      <c r="O71" s="21">
        <f t="shared" si="3"/>
        <v>99999</v>
      </c>
      <c r="P71" s="1"/>
      <c r="Q71" s="1"/>
      <c r="R71" s="1"/>
      <c r="S71" s="1"/>
      <c r="T71" s="1"/>
    </row>
    <row r="72" spans="1:20">
      <c r="A72" s="3"/>
      <c r="B72" s="3"/>
      <c r="C72" s="3"/>
      <c r="D72" s="3"/>
      <c r="E72" s="3"/>
      <c r="F72" s="3"/>
      <c r="G72" s="5"/>
      <c r="H72" s="5"/>
      <c r="I72" s="5"/>
      <c r="J72" s="5"/>
      <c r="K72" s="18"/>
      <c r="L72" s="3"/>
      <c r="M72" s="13" t="str">
        <f>IF(A72="","",IF(OR(B72="",C72="",D72="",E72="",F72="",G72="",H72="",I72=""),"Missing",IF(I72="Completed","Complete",IF(I72="Cancelled","Closed",IF(H72&lt;SETUP!$D$11,"Overdue",IF(H72=SETUP!$D$11,"Due today",IF(H72&lt;=SETUP!$D$11+SETUP!$D$12,"Due soon","On track")))))))</f>
        <v/>
      </c>
      <c r="N72" s="13" t="str">
        <f t="shared" si="2"/>
        <v/>
      </c>
      <c r="O72" s="21">
        <f t="shared" si="3"/>
        <v>99999</v>
      </c>
      <c r="P72" s="1"/>
      <c r="Q72" s="1"/>
      <c r="R72" s="1"/>
      <c r="S72" s="1"/>
      <c r="T72" s="1"/>
    </row>
    <row r="73" spans="1:20">
      <c r="A73" s="3"/>
      <c r="B73" s="3"/>
      <c r="C73" s="3"/>
      <c r="D73" s="3"/>
      <c r="E73" s="3"/>
      <c r="F73" s="3"/>
      <c r="G73" s="5"/>
      <c r="H73" s="5"/>
      <c r="I73" s="5"/>
      <c r="J73" s="5"/>
      <c r="K73" s="18"/>
      <c r="L73" s="3"/>
      <c r="M73" s="13" t="str">
        <f>IF(A73="","",IF(OR(B73="",C73="",D73="",E73="",F73="",G73="",H73="",I73=""),"Missing",IF(I73="Completed","Complete",IF(I73="Cancelled","Closed",IF(H73&lt;SETUP!$D$11,"Overdue",IF(H73=SETUP!$D$11,"Due today",IF(H73&lt;=SETUP!$D$11+SETUP!$D$12,"Due soon","On track")))))))</f>
        <v/>
      </c>
      <c r="N73" s="13" t="str">
        <f t="shared" si="2"/>
        <v/>
      </c>
      <c r="O73" s="21">
        <f t="shared" si="3"/>
        <v>99999</v>
      </c>
      <c r="P73" s="1"/>
      <c r="Q73" s="1"/>
      <c r="R73" s="1"/>
      <c r="S73" s="1"/>
      <c r="T73" s="1"/>
    </row>
    <row r="74" spans="1:20">
      <c r="A74" s="3"/>
      <c r="B74" s="3"/>
      <c r="C74" s="3"/>
      <c r="D74" s="3"/>
      <c r="E74" s="3"/>
      <c r="F74" s="3"/>
      <c r="G74" s="5"/>
      <c r="H74" s="5"/>
      <c r="I74" s="5"/>
      <c r="J74" s="5"/>
      <c r="K74" s="18"/>
      <c r="L74" s="3"/>
      <c r="M74" s="13" t="str">
        <f>IF(A74="","",IF(OR(B74="",C74="",D74="",E74="",F74="",G74="",H74="",I74=""),"Missing",IF(I74="Completed","Complete",IF(I74="Cancelled","Closed",IF(H74&lt;SETUP!$D$11,"Overdue",IF(H74=SETUP!$D$11,"Due today",IF(H74&lt;=SETUP!$D$11+SETUP!$D$12,"Due soon","On track")))))))</f>
        <v/>
      </c>
      <c r="N74" s="13" t="str">
        <f t="shared" si="2"/>
        <v/>
      </c>
      <c r="O74" s="21">
        <f t="shared" si="3"/>
        <v>99999</v>
      </c>
      <c r="P74" s="1"/>
      <c r="Q74" s="1"/>
      <c r="R74" s="1"/>
      <c r="S74" s="1"/>
      <c r="T74" s="1"/>
    </row>
    <row r="75" spans="1:20">
      <c r="A75" s="3"/>
      <c r="B75" s="3"/>
      <c r="C75" s="3"/>
      <c r="D75" s="3"/>
      <c r="E75" s="3"/>
      <c r="F75" s="3"/>
      <c r="G75" s="5"/>
      <c r="H75" s="5"/>
      <c r="I75" s="5"/>
      <c r="J75" s="5"/>
      <c r="K75" s="18"/>
      <c r="L75" s="3"/>
      <c r="M75" s="13" t="str">
        <f>IF(A75="","",IF(OR(B75="",C75="",D75="",E75="",F75="",G75="",H75="",I75=""),"Missing",IF(I75="Completed","Complete",IF(I75="Cancelled","Closed",IF(H75&lt;SETUP!$D$11,"Overdue",IF(H75=SETUP!$D$11,"Due today",IF(H75&lt;=SETUP!$D$11+SETUP!$D$12,"Due soon","On track")))))))</f>
        <v/>
      </c>
      <c r="N75" s="13" t="str">
        <f t="shared" ref="N75:N110" si="4">IF(A75="","",IF(OR(COUNTIF($A$11:$A$110,A75)&gt;1,B75="",C75="",D75="",E75="",F75="",G75="",H75="",I75="",K75&lt;0,K75&gt;1,AND(I75="Completed",J75="")),"ERROR","PASS"))</f>
        <v/>
      </c>
      <c r="O75" s="21">
        <f t="shared" ref="O75:O110" si="5">IF(A75="",99999,IF(OR(M75="Complete",M75="Closed"),99999,IF(M75="Overdue",100,IF(M75="Due today",200,IF(M75="Due soon",300,400)))+IF(F75="Critical",0,IF(F75="High",10,IF(F75="Medium",20,30)))+ROW()/10000))</f>
        <v>99999</v>
      </c>
      <c r="P75" s="1"/>
      <c r="Q75" s="1"/>
      <c r="R75" s="1"/>
      <c r="S75" s="1"/>
      <c r="T75" s="1"/>
    </row>
    <row r="76" spans="1:20">
      <c r="A76" s="3"/>
      <c r="B76" s="3"/>
      <c r="C76" s="3"/>
      <c r="D76" s="3"/>
      <c r="E76" s="3"/>
      <c r="F76" s="3"/>
      <c r="G76" s="5"/>
      <c r="H76" s="5"/>
      <c r="I76" s="5"/>
      <c r="J76" s="5"/>
      <c r="K76" s="18"/>
      <c r="L76" s="3"/>
      <c r="M76" s="13" t="str">
        <f>IF(A76="","",IF(OR(B76="",C76="",D76="",E76="",F76="",G76="",H76="",I76=""),"Missing",IF(I76="Completed","Complete",IF(I76="Cancelled","Closed",IF(H76&lt;SETUP!$D$11,"Overdue",IF(H76=SETUP!$D$11,"Due today",IF(H76&lt;=SETUP!$D$11+SETUP!$D$12,"Due soon","On track")))))))</f>
        <v/>
      </c>
      <c r="N76" s="13" t="str">
        <f t="shared" si="4"/>
        <v/>
      </c>
      <c r="O76" s="21">
        <f t="shared" si="5"/>
        <v>99999</v>
      </c>
      <c r="P76" s="1"/>
      <c r="Q76" s="1"/>
      <c r="R76" s="1"/>
      <c r="S76" s="1"/>
      <c r="T76" s="1"/>
    </row>
    <row r="77" spans="1:20">
      <c r="A77" s="3"/>
      <c r="B77" s="3"/>
      <c r="C77" s="3"/>
      <c r="D77" s="3"/>
      <c r="E77" s="3"/>
      <c r="F77" s="3"/>
      <c r="G77" s="5"/>
      <c r="H77" s="5"/>
      <c r="I77" s="5"/>
      <c r="J77" s="5"/>
      <c r="K77" s="18"/>
      <c r="L77" s="3"/>
      <c r="M77" s="13" t="str">
        <f>IF(A77="","",IF(OR(B77="",C77="",D77="",E77="",F77="",G77="",H77="",I77=""),"Missing",IF(I77="Completed","Complete",IF(I77="Cancelled","Closed",IF(H77&lt;SETUP!$D$11,"Overdue",IF(H77=SETUP!$D$11,"Due today",IF(H77&lt;=SETUP!$D$11+SETUP!$D$12,"Due soon","On track")))))))</f>
        <v/>
      </c>
      <c r="N77" s="13" t="str">
        <f t="shared" si="4"/>
        <v/>
      </c>
      <c r="O77" s="21">
        <f t="shared" si="5"/>
        <v>99999</v>
      </c>
      <c r="P77" s="1"/>
      <c r="Q77" s="1"/>
      <c r="R77" s="1"/>
      <c r="S77" s="1"/>
      <c r="T77" s="1"/>
    </row>
    <row r="78" spans="1:20">
      <c r="A78" s="3"/>
      <c r="B78" s="3"/>
      <c r="C78" s="3"/>
      <c r="D78" s="3"/>
      <c r="E78" s="3"/>
      <c r="F78" s="3"/>
      <c r="G78" s="5"/>
      <c r="H78" s="5"/>
      <c r="I78" s="5"/>
      <c r="J78" s="5"/>
      <c r="K78" s="18"/>
      <c r="L78" s="3"/>
      <c r="M78" s="13" t="str">
        <f>IF(A78="","",IF(OR(B78="",C78="",D78="",E78="",F78="",G78="",H78="",I78=""),"Missing",IF(I78="Completed","Complete",IF(I78="Cancelled","Closed",IF(H78&lt;SETUP!$D$11,"Overdue",IF(H78=SETUP!$D$11,"Due today",IF(H78&lt;=SETUP!$D$11+SETUP!$D$12,"Due soon","On track")))))))</f>
        <v/>
      </c>
      <c r="N78" s="13" t="str">
        <f t="shared" si="4"/>
        <v/>
      </c>
      <c r="O78" s="21">
        <f t="shared" si="5"/>
        <v>99999</v>
      </c>
      <c r="P78" s="1"/>
      <c r="Q78" s="1"/>
      <c r="R78" s="1"/>
      <c r="S78" s="1"/>
      <c r="T78" s="1"/>
    </row>
    <row r="79" spans="1:20">
      <c r="A79" s="3"/>
      <c r="B79" s="3"/>
      <c r="C79" s="3"/>
      <c r="D79" s="3"/>
      <c r="E79" s="3"/>
      <c r="F79" s="3"/>
      <c r="G79" s="5"/>
      <c r="H79" s="5"/>
      <c r="I79" s="5"/>
      <c r="J79" s="5"/>
      <c r="K79" s="18"/>
      <c r="L79" s="3"/>
      <c r="M79" s="13" t="str">
        <f>IF(A79="","",IF(OR(B79="",C79="",D79="",E79="",F79="",G79="",H79="",I79=""),"Missing",IF(I79="Completed","Complete",IF(I79="Cancelled","Closed",IF(H79&lt;SETUP!$D$11,"Overdue",IF(H79=SETUP!$D$11,"Due today",IF(H79&lt;=SETUP!$D$11+SETUP!$D$12,"Due soon","On track")))))))</f>
        <v/>
      </c>
      <c r="N79" s="13" t="str">
        <f t="shared" si="4"/>
        <v/>
      </c>
      <c r="O79" s="21">
        <f t="shared" si="5"/>
        <v>99999</v>
      </c>
      <c r="P79" s="1"/>
      <c r="Q79" s="1"/>
      <c r="R79" s="1"/>
      <c r="S79" s="1"/>
      <c r="T79" s="1"/>
    </row>
    <row r="80" spans="1:20">
      <c r="A80" s="3"/>
      <c r="B80" s="3"/>
      <c r="C80" s="3"/>
      <c r="D80" s="3"/>
      <c r="E80" s="3"/>
      <c r="F80" s="3"/>
      <c r="G80" s="5"/>
      <c r="H80" s="5"/>
      <c r="I80" s="5"/>
      <c r="J80" s="5"/>
      <c r="K80" s="18"/>
      <c r="L80" s="3"/>
      <c r="M80" s="13" t="str">
        <f>IF(A80="","",IF(OR(B80="",C80="",D80="",E80="",F80="",G80="",H80="",I80=""),"Missing",IF(I80="Completed","Complete",IF(I80="Cancelled","Closed",IF(H80&lt;SETUP!$D$11,"Overdue",IF(H80=SETUP!$D$11,"Due today",IF(H80&lt;=SETUP!$D$11+SETUP!$D$12,"Due soon","On track")))))))</f>
        <v/>
      </c>
      <c r="N80" s="13" t="str">
        <f t="shared" si="4"/>
        <v/>
      </c>
      <c r="O80" s="21">
        <f t="shared" si="5"/>
        <v>99999</v>
      </c>
      <c r="P80" s="1"/>
      <c r="Q80" s="1"/>
      <c r="R80" s="1"/>
      <c r="S80" s="1"/>
      <c r="T80" s="1"/>
    </row>
    <row r="81" spans="1:20">
      <c r="A81" s="3"/>
      <c r="B81" s="3"/>
      <c r="C81" s="3"/>
      <c r="D81" s="3"/>
      <c r="E81" s="3"/>
      <c r="F81" s="3"/>
      <c r="G81" s="5"/>
      <c r="H81" s="5"/>
      <c r="I81" s="5"/>
      <c r="J81" s="5"/>
      <c r="K81" s="18"/>
      <c r="L81" s="3"/>
      <c r="M81" s="13" t="str">
        <f>IF(A81="","",IF(OR(B81="",C81="",D81="",E81="",F81="",G81="",H81="",I81=""),"Missing",IF(I81="Completed","Complete",IF(I81="Cancelled","Closed",IF(H81&lt;SETUP!$D$11,"Overdue",IF(H81=SETUP!$D$11,"Due today",IF(H81&lt;=SETUP!$D$11+SETUP!$D$12,"Due soon","On track")))))))</f>
        <v/>
      </c>
      <c r="N81" s="13" t="str">
        <f t="shared" si="4"/>
        <v/>
      </c>
      <c r="O81" s="21">
        <f t="shared" si="5"/>
        <v>99999</v>
      </c>
      <c r="P81" s="1"/>
      <c r="Q81" s="1"/>
      <c r="R81" s="1"/>
      <c r="S81" s="1"/>
      <c r="T81" s="1"/>
    </row>
    <row r="82" spans="1:20">
      <c r="A82" s="3"/>
      <c r="B82" s="3"/>
      <c r="C82" s="3"/>
      <c r="D82" s="3"/>
      <c r="E82" s="3"/>
      <c r="F82" s="3"/>
      <c r="G82" s="5"/>
      <c r="H82" s="5"/>
      <c r="I82" s="5"/>
      <c r="J82" s="5"/>
      <c r="K82" s="18"/>
      <c r="L82" s="3"/>
      <c r="M82" s="13" t="str">
        <f>IF(A82="","",IF(OR(B82="",C82="",D82="",E82="",F82="",G82="",H82="",I82=""),"Missing",IF(I82="Completed","Complete",IF(I82="Cancelled","Closed",IF(H82&lt;SETUP!$D$11,"Overdue",IF(H82=SETUP!$D$11,"Due today",IF(H82&lt;=SETUP!$D$11+SETUP!$D$12,"Due soon","On track")))))))</f>
        <v/>
      </c>
      <c r="N82" s="13" t="str">
        <f t="shared" si="4"/>
        <v/>
      </c>
      <c r="O82" s="21">
        <f t="shared" si="5"/>
        <v>99999</v>
      </c>
      <c r="P82" s="1"/>
      <c r="Q82" s="1"/>
      <c r="R82" s="1"/>
      <c r="S82" s="1"/>
      <c r="T82" s="1"/>
    </row>
    <row r="83" spans="1:20">
      <c r="A83" s="3"/>
      <c r="B83" s="3"/>
      <c r="C83" s="3"/>
      <c r="D83" s="3"/>
      <c r="E83" s="3"/>
      <c r="F83" s="3"/>
      <c r="G83" s="5"/>
      <c r="H83" s="5"/>
      <c r="I83" s="5"/>
      <c r="J83" s="5"/>
      <c r="K83" s="18"/>
      <c r="L83" s="3"/>
      <c r="M83" s="13" t="str">
        <f>IF(A83="","",IF(OR(B83="",C83="",D83="",E83="",F83="",G83="",H83="",I83=""),"Missing",IF(I83="Completed","Complete",IF(I83="Cancelled","Closed",IF(H83&lt;SETUP!$D$11,"Overdue",IF(H83=SETUP!$D$11,"Due today",IF(H83&lt;=SETUP!$D$11+SETUP!$D$12,"Due soon","On track")))))))</f>
        <v/>
      </c>
      <c r="N83" s="13" t="str">
        <f t="shared" si="4"/>
        <v/>
      </c>
      <c r="O83" s="21">
        <f t="shared" si="5"/>
        <v>99999</v>
      </c>
      <c r="P83" s="1"/>
      <c r="Q83" s="1"/>
      <c r="R83" s="1"/>
      <c r="S83" s="1"/>
      <c r="T83" s="1"/>
    </row>
    <row r="84" spans="1:20">
      <c r="A84" s="3"/>
      <c r="B84" s="3"/>
      <c r="C84" s="3"/>
      <c r="D84" s="3"/>
      <c r="E84" s="3"/>
      <c r="F84" s="3"/>
      <c r="G84" s="5"/>
      <c r="H84" s="5"/>
      <c r="I84" s="5"/>
      <c r="J84" s="5"/>
      <c r="K84" s="18"/>
      <c r="L84" s="3"/>
      <c r="M84" s="13" t="str">
        <f>IF(A84="","",IF(OR(B84="",C84="",D84="",E84="",F84="",G84="",H84="",I84=""),"Missing",IF(I84="Completed","Complete",IF(I84="Cancelled","Closed",IF(H84&lt;SETUP!$D$11,"Overdue",IF(H84=SETUP!$D$11,"Due today",IF(H84&lt;=SETUP!$D$11+SETUP!$D$12,"Due soon","On track")))))))</f>
        <v/>
      </c>
      <c r="N84" s="13" t="str">
        <f t="shared" si="4"/>
        <v/>
      </c>
      <c r="O84" s="21">
        <f t="shared" si="5"/>
        <v>99999</v>
      </c>
      <c r="P84" s="1"/>
      <c r="Q84" s="1"/>
      <c r="R84" s="1"/>
      <c r="S84" s="1"/>
      <c r="T84" s="1"/>
    </row>
    <row r="85" spans="1:20">
      <c r="A85" s="3"/>
      <c r="B85" s="3"/>
      <c r="C85" s="3"/>
      <c r="D85" s="3"/>
      <c r="E85" s="3"/>
      <c r="F85" s="3"/>
      <c r="G85" s="5"/>
      <c r="H85" s="5"/>
      <c r="I85" s="5"/>
      <c r="J85" s="5"/>
      <c r="K85" s="18"/>
      <c r="L85" s="3"/>
      <c r="M85" s="13" t="str">
        <f>IF(A85="","",IF(OR(B85="",C85="",D85="",E85="",F85="",G85="",H85="",I85=""),"Missing",IF(I85="Completed","Complete",IF(I85="Cancelled","Closed",IF(H85&lt;SETUP!$D$11,"Overdue",IF(H85=SETUP!$D$11,"Due today",IF(H85&lt;=SETUP!$D$11+SETUP!$D$12,"Due soon","On track")))))))</f>
        <v/>
      </c>
      <c r="N85" s="13" t="str">
        <f t="shared" si="4"/>
        <v/>
      </c>
      <c r="O85" s="21">
        <f t="shared" si="5"/>
        <v>99999</v>
      </c>
      <c r="P85" s="1"/>
      <c r="Q85" s="1"/>
      <c r="R85" s="1"/>
      <c r="S85" s="1"/>
      <c r="T85" s="1"/>
    </row>
    <row r="86" spans="1:20">
      <c r="A86" s="3"/>
      <c r="B86" s="3"/>
      <c r="C86" s="3"/>
      <c r="D86" s="3"/>
      <c r="E86" s="3"/>
      <c r="F86" s="3"/>
      <c r="G86" s="5"/>
      <c r="H86" s="5"/>
      <c r="I86" s="5"/>
      <c r="J86" s="5"/>
      <c r="K86" s="18"/>
      <c r="L86" s="3"/>
      <c r="M86" s="13" t="str">
        <f>IF(A86="","",IF(OR(B86="",C86="",D86="",E86="",F86="",G86="",H86="",I86=""),"Missing",IF(I86="Completed","Complete",IF(I86="Cancelled","Closed",IF(H86&lt;SETUP!$D$11,"Overdue",IF(H86=SETUP!$D$11,"Due today",IF(H86&lt;=SETUP!$D$11+SETUP!$D$12,"Due soon","On track")))))))</f>
        <v/>
      </c>
      <c r="N86" s="13" t="str">
        <f t="shared" si="4"/>
        <v/>
      </c>
      <c r="O86" s="21">
        <f t="shared" si="5"/>
        <v>99999</v>
      </c>
      <c r="P86" s="1"/>
      <c r="Q86" s="1"/>
      <c r="R86" s="1"/>
      <c r="S86" s="1"/>
      <c r="T86" s="1"/>
    </row>
    <row r="87" spans="1:20">
      <c r="A87" s="3"/>
      <c r="B87" s="3"/>
      <c r="C87" s="3"/>
      <c r="D87" s="3"/>
      <c r="E87" s="3"/>
      <c r="F87" s="3"/>
      <c r="G87" s="5"/>
      <c r="H87" s="5"/>
      <c r="I87" s="5"/>
      <c r="J87" s="5"/>
      <c r="K87" s="18"/>
      <c r="L87" s="3"/>
      <c r="M87" s="13" t="str">
        <f>IF(A87="","",IF(OR(B87="",C87="",D87="",E87="",F87="",G87="",H87="",I87=""),"Missing",IF(I87="Completed","Complete",IF(I87="Cancelled","Closed",IF(H87&lt;SETUP!$D$11,"Overdue",IF(H87=SETUP!$D$11,"Due today",IF(H87&lt;=SETUP!$D$11+SETUP!$D$12,"Due soon","On track")))))))</f>
        <v/>
      </c>
      <c r="N87" s="13" t="str">
        <f t="shared" si="4"/>
        <v/>
      </c>
      <c r="O87" s="21">
        <f t="shared" si="5"/>
        <v>99999</v>
      </c>
      <c r="P87" s="1"/>
      <c r="Q87" s="1"/>
      <c r="R87" s="1"/>
      <c r="S87" s="1"/>
      <c r="T87" s="1"/>
    </row>
    <row r="88" spans="1:20">
      <c r="A88" s="3"/>
      <c r="B88" s="3"/>
      <c r="C88" s="3"/>
      <c r="D88" s="3"/>
      <c r="E88" s="3"/>
      <c r="F88" s="3"/>
      <c r="G88" s="5"/>
      <c r="H88" s="5"/>
      <c r="I88" s="5"/>
      <c r="J88" s="5"/>
      <c r="K88" s="18"/>
      <c r="L88" s="3"/>
      <c r="M88" s="13" t="str">
        <f>IF(A88="","",IF(OR(B88="",C88="",D88="",E88="",F88="",G88="",H88="",I88=""),"Missing",IF(I88="Completed","Complete",IF(I88="Cancelled","Closed",IF(H88&lt;SETUP!$D$11,"Overdue",IF(H88=SETUP!$D$11,"Due today",IF(H88&lt;=SETUP!$D$11+SETUP!$D$12,"Due soon","On track")))))))</f>
        <v/>
      </c>
      <c r="N88" s="13" t="str">
        <f t="shared" si="4"/>
        <v/>
      </c>
      <c r="O88" s="21">
        <f t="shared" si="5"/>
        <v>99999</v>
      </c>
      <c r="P88" s="1"/>
      <c r="Q88" s="1"/>
      <c r="R88" s="1"/>
      <c r="S88" s="1"/>
      <c r="T88" s="1"/>
    </row>
    <row r="89" spans="1:20">
      <c r="A89" s="3"/>
      <c r="B89" s="3"/>
      <c r="C89" s="3"/>
      <c r="D89" s="3"/>
      <c r="E89" s="3"/>
      <c r="F89" s="3"/>
      <c r="G89" s="5"/>
      <c r="H89" s="5"/>
      <c r="I89" s="5"/>
      <c r="J89" s="5"/>
      <c r="K89" s="18"/>
      <c r="L89" s="3"/>
      <c r="M89" s="13" t="str">
        <f>IF(A89="","",IF(OR(B89="",C89="",D89="",E89="",F89="",G89="",H89="",I89=""),"Missing",IF(I89="Completed","Complete",IF(I89="Cancelled","Closed",IF(H89&lt;SETUP!$D$11,"Overdue",IF(H89=SETUP!$D$11,"Due today",IF(H89&lt;=SETUP!$D$11+SETUP!$D$12,"Due soon","On track")))))))</f>
        <v/>
      </c>
      <c r="N89" s="13" t="str">
        <f t="shared" si="4"/>
        <v/>
      </c>
      <c r="O89" s="21">
        <f t="shared" si="5"/>
        <v>99999</v>
      </c>
      <c r="P89" s="1"/>
      <c r="Q89" s="1"/>
      <c r="R89" s="1"/>
      <c r="S89" s="1"/>
      <c r="T89" s="1"/>
    </row>
    <row r="90" spans="1:20">
      <c r="A90" s="3"/>
      <c r="B90" s="3"/>
      <c r="C90" s="3"/>
      <c r="D90" s="3"/>
      <c r="E90" s="3"/>
      <c r="F90" s="3"/>
      <c r="G90" s="5"/>
      <c r="H90" s="5"/>
      <c r="I90" s="5"/>
      <c r="J90" s="5"/>
      <c r="K90" s="18"/>
      <c r="L90" s="3"/>
      <c r="M90" s="13" t="str">
        <f>IF(A90="","",IF(OR(B90="",C90="",D90="",E90="",F90="",G90="",H90="",I90=""),"Missing",IF(I90="Completed","Complete",IF(I90="Cancelled","Closed",IF(H90&lt;SETUP!$D$11,"Overdue",IF(H90=SETUP!$D$11,"Due today",IF(H90&lt;=SETUP!$D$11+SETUP!$D$12,"Due soon","On track")))))))</f>
        <v/>
      </c>
      <c r="N90" s="13" t="str">
        <f t="shared" si="4"/>
        <v/>
      </c>
      <c r="O90" s="21">
        <f t="shared" si="5"/>
        <v>99999</v>
      </c>
      <c r="P90" s="1"/>
      <c r="Q90" s="1"/>
      <c r="R90" s="1"/>
      <c r="S90" s="1"/>
      <c r="T90" s="1"/>
    </row>
    <row r="91" spans="1:20">
      <c r="A91" s="3"/>
      <c r="B91" s="3"/>
      <c r="C91" s="3"/>
      <c r="D91" s="3"/>
      <c r="E91" s="3"/>
      <c r="F91" s="3"/>
      <c r="G91" s="5"/>
      <c r="H91" s="5"/>
      <c r="I91" s="5"/>
      <c r="J91" s="5"/>
      <c r="K91" s="18"/>
      <c r="L91" s="3"/>
      <c r="M91" s="13" t="str">
        <f>IF(A91="","",IF(OR(B91="",C91="",D91="",E91="",F91="",G91="",H91="",I91=""),"Missing",IF(I91="Completed","Complete",IF(I91="Cancelled","Closed",IF(H91&lt;SETUP!$D$11,"Overdue",IF(H91=SETUP!$D$11,"Due today",IF(H91&lt;=SETUP!$D$11+SETUP!$D$12,"Due soon","On track")))))))</f>
        <v/>
      </c>
      <c r="N91" s="13" t="str">
        <f t="shared" si="4"/>
        <v/>
      </c>
      <c r="O91" s="21">
        <f t="shared" si="5"/>
        <v>99999</v>
      </c>
      <c r="P91" s="1"/>
      <c r="Q91" s="1"/>
      <c r="R91" s="1"/>
      <c r="S91" s="1"/>
      <c r="T91" s="1"/>
    </row>
    <row r="92" spans="1:20">
      <c r="A92" s="3"/>
      <c r="B92" s="3"/>
      <c r="C92" s="3"/>
      <c r="D92" s="3"/>
      <c r="E92" s="3"/>
      <c r="F92" s="3"/>
      <c r="G92" s="5"/>
      <c r="H92" s="5"/>
      <c r="I92" s="5"/>
      <c r="J92" s="5"/>
      <c r="K92" s="18"/>
      <c r="L92" s="3"/>
      <c r="M92" s="13" t="str">
        <f>IF(A92="","",IF(OR(B92="",C92="",D92="",E92="",F92="",G92="",H92="",I92=""),"Missing",IF(I92="Completed","Complete",IF(I92="Cancelled","Closed",IF(H92&lt;SETUP!$D$11,"Overdue",IF(H92=SETUP!$D$11,"Due today",IF(H92&lt;=SETUP!$D$11+SETUP!$D$12,"Due soon","On track")))))))</f>
        <v/>
      </c>
      <c r="N92" s="13" t="str">
        <f t="shared" si="4"/>
        <v/>
      </c>
      <c r="O92" s="21">
        <f t="shared" si="5"/>
        <v>99999</v>
      </c>
      <c r="P92" s="1"/>
      <c r="Q92" s="1"/>
      <c r="R92" s="1"/>
      <c r="S92" s="1"/>
      <c r="T92" s="1"/>
    </row>
    <row r="93" spans="1:20">
      <c r="A93" s="3"/>
      <c r="B93" s="3"/>
      <c r="C93" s="3"/>
      <c r="D93" s="3"/>
      <c r="E93" s="3"/>
      <c r="F93" s="3"/>
      <c r="G93" s="5"/>
      <c r="H93" s="5"/>
      <c r="I93" s="5"/>
      <c r="J93" s="5"/>
      <c r="K93" s="18"/>
      <c r="L93" s="3"/>
      <c r="M93" s="13" t="str">
        <f>IF(A93="","",IF(OR(B93="",C93="",D93="",E93="",F93="",G93="",H93="",I93=""),"Missing",IF(I93="Completed","Complete",IF(I93="Cancelled","Closed",IF(H93&lt;SETUP!$D$11,"Overdue",IF(H93=SETUP!$D$11,"Due today",IF(H93&lt;=SETUP!$D$11+SETUP!$D$12,"Due soon","On track")))))))</f>
        <v/>
      </c>
      <c r="N93" s="13" t="str">
        <f t="shared" si="4"/>
        <v/>
      </c>
      <c r="O93" s="21">
        <f t="shared" si="5"/>
        <v>99999</v>
      </c>
      <c r="P93" s="1"/>
      <c r="Q93" s="1"/>
      <c r="R93" s="1"/>
      <c r="S93" s="1"/>
      <c r="T93" s="1"/>
    </row>
    <row r="94" spans="1:20">
      <c r="A94" s="3"/>
      <c r="B94" s="3"/>
      <c r="C94" s="3"/>
      <c r="D94" s="3"/>
      <c r="E94" s="3"/>
      <c r="F94" s="3"/>
      <c r="G94" s="5"/>
      <c r="H94" s="5"/>
      <c r="I94" s="5"/>
      <c r="J94" s="5"/>
      <c r="K94" s="18"/>
      <c r="L94" s="3"/>
      <c r="M94" s="13" t="str">
        <f>IF(A94="","",IF(OR(B94="",C94="",D94="",E94="",F94="",G94="",H94="",I94=""),"Missing",IF(I94="Completed","Complete",IF(I94="Cancelled","Closed",IF(H94&lt;SETUP!$D$11,"Overdue",IF(H94=SETUP!$D$11,"Due today",IF(H94&lt;=SETUP!$D$11+SETUP!$D$12,"Due soon","On track")))))))</f>
        <v/>
      </c>
      <c r="N94" s="13" t="str">
        <f t="shared" si="4"/>
        <v/>
      </c>
      <c r="O94" s="21">
        <f t="shared" si="5"/>
        <v>99999</v>
      </c>
      <c r="P94" s="1"/>
      <c r="Q94" s="1"/>
      <c r="R94" s="1"/>
      <c r="S94" s="1"/>
      <c r="T94" s="1"/>
    </row>
    <row r="95" spans="1:20">
      <c r="A95" s="3"/>
      <c r="B95" s="3"/>
      <c r="C95" s="3"/>
      <c r="D95" s="3"/>
      <c r="E95" s="3"/>
      <c r="F95" s="3"/>
      <c r="G95" s="5"/>
      <c r="H95" s="5"/>
      <c r="I95" s="5"/>
      <c r="J95" s="5"/>
      <c r="K95" s="18"/>
      <c r="L95" s="3"/>
      <c r="M95" s="13" t="str">
        <f>IF(A95="","",IF(OR(B95="",C95="",D95="",E95="",F95="",G95="",H95="",I95=""),"Missing",IF(I95="Completed","Complete",IF(I95="Cancelled","Closed",IF(H95&lt;SETUP!$D$11,"Overdue",IF(H95=SETUP!$D$11,"Due today",IF(H95&lt;=SETUP!$D$11+SETUP!$D$12,"Due soon","On track")))))))</f>
        <v/>
      </c>
      <c r="N95" s="13" t="str">
        <f t="shared" si="4"/>
        <v/>
      </c>
      <c r="O95" s="21">
        <f t="shared" si="5"/>
        <v>99999</v>
      </c>
      <c r="P95" s="1"/>
      <c r="Q95" s="1"/>
      <c r="R95" s="1"/>
      <c r="S95" s="1"/>
      <c r="T95" s="1"/>
    </row>
    <row r="96" spans="1:20">
      <c r="A96" s="3"/>
      <c r="B96" s="3"/>
      <c r="C96" s="3"/>
      <c r="D96" s="3"/>
      <c r="E96" s="3"/>
      <c r="F96" s="3"/>
      <c r="G96" s="5"/>
      <c r="H96" s="5"/>
      <c r="I96" s="5"/>
      <c r="J96" s="5"/>
      <c r="K96" s="18"/>
      <c r="L96" s="3"/>
      <c r="M96" s="13" t="str">
        <f>IF(A96="","",IF(OR(B96="",C96="",D96="",E96="",F96="",G96="",H96="",I96=""),"Missing",IF(I96="Completed","Complete",IF(I96="Cancelled","Closed",IF(H96&lt;SETUP!$D$11,"Overdue",IF(H96=SETUP!$D$11,"Due today",IF(H96&lt;=SETUP!$D$11+SETUP!$D$12,"Due soon","On track")))))))</f>
        <v/>
      </c>
      <c r="N96" s="13" t="str">
        <f t="shared" si="4"/>
        <v/>
      </c>
      <c r="O96" s="21">
        <f t="shared" si="5"/>
        <v>99999</v>
      </c>
      <c r="P96" s="1"/>
      <c r="Q96" s="1"/>
      <c r="R96" s="1"/>
      <c r="S96" s="1"/>
      <c r="T96" s="1"/>
    </row>
    <row r="97" spans="1:20">
      <c r="A97" s="3"/>
      <c r="B97" s="3"/>
      <c r="C97" s="3"/>
      <c r="D97" s="3"/>
      <c r="E97" s="3"/>
      <c r="F97" s="3"/>
      <c r="G97" s="5"/>
      <c r="H97" s="5"/>
      <c r="I97" s="5"/>
      <c r="J97" s="5"/>
      <c r="K97" s="18"/>
      <c r="L97" s="3"/>
      <c r="M97" s="13" t="str">
        <f>IF(A97="","",IF(OR(B97="",C97="",D97="",E97="",F97="",G97="",H97="",I97=""),"Missing",IF(I97="Completed","Complete",IF(I97="Cancelled","Closed",IF(H97&lt;SETUP!$D$11,"Overdue",IF(H97=SETUP!$D$11,"Due today",IF(H97&lt;=SETUP!$D$11+SETUP!$D$12,"Due soon","On track")))))))</f>
        <v/>
      </c>
      <c r="N97" s="13" t="str">
        <f t="shared" si="4"/>
        <v/>
      </c>
      <c r="O97" s="21">
        <f t="shared" si="5"/>
        <v>99999</v>
      </c>
      <c r="P97" s="1"/>
      <c r="Q97" s="1"/>
      <c r="R97" s="1"/>
      <c r="S97" s="1"/>
      <c r="T97" s="1"/>
    </row>
    <row r="98" spans="1:20">
      <c r="A98" s="3"/>
      <c r="B98" s="3"/>
      <c r="C98" s="3"/>
      <c r="D98" s="3"/>
      <c r="E98" s="3"/>
      <c r="F98" s="3"/>
      <c r="G98" s="5"/>
      <c r="H98" s="5"/>
      <c r="I98" s="5"/>
      <c r="J98" s="5"/>
      <c r="K98" s="18"/>
      <c r="L98" s="3"/>
      <c r="M98" s="13" t="str">
        <f>IF(A98="","",IF(OR(B98="",C98="",D98="",E98="",F98="",G98="",H98="",I98=""),"Missing",IF(I98="Completed","Complete",IF(I98="Cancelled","Closed",IF(H98&lt;SETUP!$D$11,"Overdue",IF(H98=SETUP!$D$11,"Due today",IF(H98&lt;=SETUP!$D$11+SETUP!$D$12,"Due soon","On track")))))))</f>
        <v/>
      </c>
      <c r="N98" s="13" t="str">
        <f t="shared" si="4"/>
        <v/>
      </c>
      <c r="O98" s="21">
        <f t="shared" si="5"/>
        <v>99999</v>
      </c>
      <c r="P98" s="1"/>
      <c r="Q98" s="1"/>
      <c r="R98" s="1"/>
      <c r="S98" s="1"/>
      <c r="T98" s="1"/>
    </row>
    <row r="99" spans="1:20">
      <c r="A99" s="3"/>
      <c r="B99" s="3"/>
      <c r="C99" s="3"/>
      <c r="D99" s="3"/>
      <c r="E99" s="3"/>
      <c r="F99" s="3"/>
      <c r="G99" s="5"/>
      <c r="H99" s="5"/>
      <c r="I99" s="5"/>
      <c r="J99" s="5"/>
      <c r="K99" s="18"/>
      <c r="L99" s="3"/>
      <c r="M99" s="13" t="str">
        <f>IF(A99="","",IF(OR(B99="",C99="",D99="",E99="",F99="",G99="",H99="",I99=""),"Missing",IF(I99="Completed","Complete",IF(I99="Cancelled","Closed",IF(H99&lt;SETUP!$D$11,"Overdue",IF(H99=SETUP!$D$11,"Due today",IF(H99&lt;=SETUP!$D$11+SETUP!$D$12,"Due soon","On track")))))))</f>
        <v/>
      </c>
      <c r="N99" s="13" t="str">
        <f t="shared" si="4"/>
        <v/>
      </c>
      <c r="O99" s="21">
        <f t="shared" si="5"/>
        <v>99999</v>
      </c>
      <c r="P99" s="1"/>
      <c r="Q99" s="1"/>
      <c r="R99" s="1"/>
      <c r="S99" s="1"/>
      <c r="T99" s="1"/>
    </row>
    <row r="100" spans="1:20">
      <c r="A100" s="3"/>
      <c r="B100" s="3"/>
      <c r="C100" s="3"/>
      <c r="D100" s="3"/>
      <c r="E100" s="3"/>
      <c r="F100" s="3"/>
      <c r="G100" s="5"/>
      <c r="H100" s="5"/>
      <c r="I100" s="5"/>
      <c r="J100" s="5"/>
      <c r="K100" s="18"/>
      <c r="L100" s="3"/>
      <c r="M100" s="13" t="str">
        <f>IF(A100="","",IF(OR(B100="",C100="",D100="",E100="",F100="",G100="",H100="",I100=""),"Missing",IF(I100="Completed","Complete",IF(I100="Cancelled","Closed",IF(H100&lt;SETUP!$D$11,"Overdue",IF(H100=SETUP!$D$11,"Due today",IF(H100&lt;=SETUP!$D$11+SETUP!$D$12,"Due soon","On track")))))))</f>
        <v/>
      </c>
      <c r="N100" s="13" t="str">
        <f t="shared" si="4"/>
        <v/>
      </c>
      <c r="O100" s="21">
        <f t="shared" si="5"/>
        <v>99999</v>
      </c>
      <c r="P100" s="1"/>
      <c r="Q100" s="1"/>
      <c r="R100" s="1"/>
      <c r="S100" s="1"/>
      <c r="T100" s="1"/>
    </row>
    <row r="101" spans="1:20">
      <c r="A101" s="3"/>
      <c r="B101" s="3"/>
      <c r="C101" s="3"/>
      <c r="D101" s="3"/>
      <c r="E101" s="3"/>
      <c r="F101" s="3"/>
      <c r="G101" s="5"/>
      <c r="H101" s="5"/>
      <c r="I101" s="5"/>
      <c r="J101" s="5"/>
      <c r="K101" s="18"/>
      <c r="L101" s="3"/>
      <c r="M101" s="13" t="str">
        <f>IF(A101="","",IF(OR(B101="",C101="",D101="",E101="",F101="",G101="",H101="",I101=""),"Missing",IF(I101="Completed","Complete",IF(I101="Cancelled","Closed",IF(H101&lt;SETUP!$D$11,"Overdue",IF(H101=SETUP!$D$11,"Due today",IF(H101&lt;=SETUP!$D$11+SETUP!$D$12,"Due soon","On track")))))))</f>
        <v/>
      </c>
      <c r="N101" s="13" t="str">
        <f t="shared" si="4"/>
        <v/>
      </c>
      <c r="O101" s="21">
        <f t="shared" si="5"/>
        <v>99999</v>
      </c>
      <c r="P101" s="1"/>
      <c r="Q101" s="1"/>
      <c r="R101" s="1"/>
      <c r="S101" s="1"/>
      <c r="T101" s="1"/>
    </row>
    <row r="102" spans="1:20">
      <c r="A102" s="3"/>
      <c r="B102" s="3"/>
      <c r="C102" s="3"/>
      <c r="D102" s="3"/>
      <c r="E102" s="3"/>
      <c r="F102" s="3"/>
      <c r="G102" s="5"/>
      <c r="H102" s="5"/>
      <c r="I102" s="5"/>
      <c r="J102" s="5"/>
      <c r="K102" s="18"/>
      <c r="L102" s="3"/>
      <c r="M102" s="13" t="str">
        <f>IF(A102="","",IF(OR(B102="",C102="",D102="",E102="",F102="",G102="",H102="",I102=""),"Missing",IF(I102="Completed","Complete",IF(I102="Cancelled","Closed",IF(H102&lt;SETUP!$D$11,"Overdue",IF(H102=SETUP!$D$11,"Due today",IF(H102&lt;=SETUP!$D$11+SETUP!$D$12,"Due soon","On track")))))))</f>
        <v/>
      </c>
      <c r="N102" s="13" t="str">
        <f t="shared" si="4"/>
        <v/>
      </c>
      <c r="O102" s="21">
        <f t="shared" si="5"/>
        <v>99999</v>
      </c>
      <c r="P102" s="1"/>
      <c r="Q102" s="1"/>
      <c r="R102" s="1"/>
      <c r="S102" s="1"/>
      <c r="T102" s="1"/>
    </row>
    <row r="103" spans="1:20">
      <c r="A103" s="3"/>
      <c r="B103" s="3"/>
      <c r="C103" s="3"/>
      <c r="D103" s="3"/>
      <c r="E103" s="3"/>
      <c r="F103" s="3"/>
      <c r="G103" s="5"/>
      <c r="H103" s="5"/>
      <c r="I103" s="5"/>
      <c r="J103" s="5"/>
      <c r="K103" s="18"/>
      <c r="L103" s="3"/>
      <c r="M103" s="13" t="str">
        <f>IF(A103="","",IF(OR(B103="",C103="",D103="",E103="",F103="",G103="",H103="",I103=""),"Missing",IF(I103="Completed","Complete",IF(I103="Cancelled","Closed",IF(H103&lt;SETUP!$D$11,"Overdue",IF(H103=SETUP!$D$11,"Due today",IF(H103&lt;=SETUP!$D$11+SETUP!$D$12,"Due soon","On track")))))))</f>
        <v/>
      </c>
      <c r="N103" s="13" t="str">
        <f t="shared" si="4"/>
        <v/>
      </c>
      <c r="O103" s="21">
        <f t="shared" si="5"/>
        <v>99999</v>
      </c>
      <c r="P103" s="1"/>
      <c r="Q103" s="1"/>
      <c r="R103" s="1"/>
      <c r="S103" s="1"/>
      <c r="T103" s="1"/>
    </row>
    <row r="104" spans="1:20">
      <c r="A104" s="3"/>
      <c r="B104" s="3"/>
      <c r="C104" s="3"/>
      <c r="D104" s="3"/>
      <c r="E104" s="3"/>
      <c r="F104" s="3"/>
      <c r="G104" s="5"/>
      <c r="H104" s="5"/>
      <c r="I104" s="5"/>
      <c r="J104" s="5"/>
      <c r="K104" s="18"/>
      <c r="L104" s="3"/>
      <c r="M104" s="13" t="str">
        <f>IF(A104="","",IF(OR(B104="",C104="",D104="",E104="",F104="",G104="",H104="",I104=""),"Missing",IF(I104="Completed","Complete",IF(I104="Cancelled","Closed",IF(H104&lt;SETUP!$D$11,"Overdue",IF(H104=SETUP!$D$11,"Due today",IF(H104&lt;=SETUP!$D$11+SETUP!$D$12,"Due soon","On track")))))))</f>
        <v/>
      </c>
      <c r="N104" s="13" t="str">
        <f t="shared" si="4"/>
        <v/>
      </c>
      <c r="O104" s="21">
        <f t="shared" si="5"/>
        <v>99999</v>
      </c>
      <c r="P104" s="1"/>
      <c r="Q104" s="1"/>
      <c r="R104" s="1"/>
      <c r="S104" s="1"/>
      <c r="T104" s="1"/>
    </row>
    <row r="105" spans="1:20">
      <c r="A105" s="3"/>
      <c r="B105" s="3"/>
      <c r="C105" s="3"/>
      <c r="D105" s="3"/>
      <c r="E105" s="3"/>
      <c r="F105" s="3"/>
      <c r="G105" s="5"/>
      <c r="H105" s="5"/>
      <c r="I105" s="5"/>
      <c r="J105" s="5"/>
      <c r="K105" s="18"/>
      <c r="L105" s="3"/>
      <c r="M105" s="13" t="str">
        <f>IF(A105="","",IF(OR(B105="",C105="",D105="",E105="",F105="",G105="",H105="",I105=""),"Missing",IF(I105="Completed","Complete",IF(I105="Cancelled","Closed",IF(H105&lt;SETUP!$D$11,"Overdue",IF(H105=SETUP!$D$11,"Due today",IF(H105&lt;=SETUP!$D$11+SETUP!$D$12,"Due soon","On track")))))))</f>
        <v/>
      </c>
      <c r="N105" s="13" t="str">
        <f t="shared" si="4"/>
        <v/>
      </c>
      <c r="O105" s="21">
        <f t="shared" si="5"/>
        <v>99999</v>
      </c>
      <c r="P105" s="1"/>
      <c r="Q105" s="1"/>
      <c r="R105" s="1"/>
      <c r="S105" s="1"/>
      <c r="T105" s="1"/>
    </row>
    <row r="106" spans="1:20">
      <c r="A106" s="3"/>
      <c r="B106" s="3"/>
      <c r="C106" s="3"/>
      <c r="D106" s="3"/>
      <c r="E106" s="3"/>
      <c r="F106" s="3"/>
      <c r="G106" s="5"/>
      <c r="H106" s="5"/>
      <c r="I106" s="5"/>
      <c r="J106" s="5"/>
      <c r="K106" s="18"/>
      <c r="L106" s="3"/>
      <c r="M106" s="13" t="str">
        <f>IF(A106="","",IF(OR(B106="",C106="",D106="",E106="",F106="",G106="",H106="",I106=""),"Missing",IF(I106="Completed","Complete",IF(I106="Cancelled","Closed",IF(H106&lt;SETUP!$D$11,"Overdue",IF(H106=SETUP!$D$11,"Due today",IF(H106&lt;=SETUP!$D$11+SETUP!$D$12,"Due soon","On track")))))))</f>
        <v/>
      </c>
      <c r="N106" s="13" t="str">
        <f t="shared" si="4"/>
        <v/>
      </c>
      <c r="O106" s="21">
        <f t="shared" si="5"/>
        <v>99999</v>
      </c>
      <c r="P106" s="1"/>
      <c r="Q106" s="1"/>
      <c r="R106" s="1"/>
      <c r="S106" s="1"/>
      <c r="T106" s="1"/>
    </row>
    <row r="107" spans="1:20">
      <c r="A107" s="3"/>
      <c r="B107" s="3"/>
      <c r="C107" s="3"/>
      <c r="D107" s="3"/>
      <c r="E107" s="3"/>
      <c r="F107" s="3"/>
      <c r="G107" s="5"/>
      <c r="H107" s="5"/>
      <c r="I107" s="5"/>
      <c r="J107" s="5"/>
      <c r="K107" s="18"/>
      <c r="L107" s="3"/>
      <c r="M107" s="13" t="str">
        <f>IF(A107="","",IF(OR(B107="",C107="",D107="",E107="",F107="",G107="",H107="",I107=""),"Missing",IF(I107="Completed","Complete",IF(I107="Cancelled","Closed",IF(H107&lt;SETUP!$D$11,"Overdue",IF(H107=SETUP!$D$11,"Due today",IF(H107&lt;=SETUP!$D$11+SETUP!$D$12,"Due soon","On track")))))))</f>
        <v/>
      </c>
      <c r="N107" s="13" t="str">
        <f t="shared" si="4"/>
        <v/>
      </c>
      <c r="O107" s="21">
        <f t="shared" si="5"/>
        <v>99999</v>
      </c>
      <c r="P107" s="1"/>
      <c r="Q107" s="1"/>
      <c r="R107" s="1"/>
      <c r="S107" s="1"/>
      <c r="T107" s="1"/>
    </row>
    <row r="108" spans="1:20">
      <c r="A108" s="3"/>
      <c r="B108" s="3"/>
      <c r="C108" s="3"/>
      <c r="D108" s="3"/>
      <c r="E108" s="3"/>
      <c r="F108" s="3"/>
      <c r="G108" s="5"/>
      <c r="H108" s="5"/>
      <c r="I108" s="5"/>
      <c r="J108" s="5"/>
      <c r="K108" s="18"/>
      <c r="L108" s="3"/>
      <c r="M108" s="13" t="str">
        <f>IF(A108="","",IF(OR(B108="",C108="",D108="",E108="",F108="",G108="",H108="",I108=""),"Missing",IF(I108="Completed","Complete",IF(I108="Cancelled","Closed",IF(H108&lt;SETUP!$D$11,"Overdue",IF(H108=SETUP!$D$11,"Due today",IF(H108&lt;=SETUP!$D$11+SETUP!$D$12,"Due soon","On track")))))))</f>
        <v/>
      </c>
      <c r="N108" s="13" t="str">
        <f t="shared" si="4"/>
        <v/>
      </c>
      <c r="O108" s="21">
        <f t="shared" si="5"/>
        <v>99999</v>
      </c>
      <c r="P108" s="1"/>
      <c r="Q108" s="1"/>
      <c r="R108" s="1"/>
      <c r="S108" s="1"/>
      <c r="T108" s="1"/>
    </row>
    <row r="109" spans="1:20">
      <c r="A109" s="3"/>
      <c r="B109" s="3"/>
      <c r="C109" s="3"/>
      <c r="D109" s="3"/>
      <c r="E109" s="3"/>
      <c r="F109" s="3"/>
      <c r="G109" s="5"/>
      <c r="H109" s="5"/>
      <c r="I109" s="5"/>
      <c r="J109" s="5"/>
      <c r="K109" s="18"/>
      <c r="L109" s="3"/>
      <c r="M109" s="13" t="str">
        <f>IF(A109="","",IF(OR(B109="",C109="",D109="",E109="",F109="",G109="",H109="",I109=""),"Missing",IF(I109="Completed","Complete",IF(I109="Cancelled","Closed",IF(H109&lt;SETUP!$D$11,"Overdue",IF(H109=SETUP!$D$11,"Due today",IF(H109&lt;=SETUP!$D$11+SETUP!$D$12,"Due soon","On track")))))))</f>
        <v/>
      </c>
      <c r="N109" s="13" t="str">
        <f t="shared" si="4"/>
        <v/>
      </c>
      <c r="O109" s="21">
        <f t="shared" si="5"/>
        <v>99999</v>
      </c>
      <c r="P109" s="1"/>
      <c r="Q109" s="1"/>
      <c r="R109" s="1"/>
      <c r="S109" s="1"/>
      <c r="T109" s="1"/>
    </row>
    <row r="110" spans="1:20">
      <c r="A110" s="4"/>
      <c r="B110" s="4"/>
      <c r="C110" s="4"/>
      <c r="D110" s="4"/>
      <c r="E110" s="4"/>
      <c r="F110" s="4"/>
      <c r="G110" s="16"/>
      <c r="H110" s="16"/>
      <c r="I110" s="16"/>
      <c r="J110" s="16"/>
      <c r="K110" s="19"/>
      <c r="L110" s="4"/>
      <c r="M110" s="14" t="str">
        <f>IF(A110="","",IF(OR(B110="",C110="",D110="",E110="",F110="",G110="",H110="",I110=""),"Missing",IF(I110="Completed","Complete",IF(I110="Cancelled","Closed",IF(H110&lt;SETUP!$D$11,"Overdue",IF(H110=SETUP!$D$11,"Due today",IF(H110&lt;=SETUP!$D$11+SETUP!$D$12,"Due soon","On track")))))))</f>
        <v/>
      </c>
      <c r="N110" s="14" t="str">
        <f t="shared" si="4"/>
        <v/>
      </c>
      <c r="O110" s="22">
        <f t="shared" si="5"/>
        <v>99999</v>
      </c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</sheetData>
  <mergeCells count="13">
    <mergeCell ref="A4:T4"/>
    <mergeCell ref="A6:T6"/>
    <mergeCell ref="A7:T7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conditionalFormatting sqref="M11:M110">
    <cfRule type="containsText" dxfId="12" priority="1" operator="containsText" text="Overdue"/>
    <cfRule type="containsText" dxfId="11" priority="2" operator="containsText" text="Due today"/>
  </conditionalFormatting>
  <conditionalFormatting sqref="N11:N110">
    <cfRule type="containsText" dxfId="10" priority="3" operator="containsText" text="ERROR"/>
  </conditionalFormatting>
  <dataValidations count="6">
    <dataValidation type="list" sqref="B11:B110" xr:uid="{00000000-0002-0000-0300-000000000000}">
      <formula1>$AA$1:$AA$5</formula1>
    </dataValidation>
    <dataValidation type="list" sqref="D11:D110" xr:uid="{00000000-0002-0000-0300-000001000000}">
      <formula1>$AD$1:$AD$4</formula1>
    </dataValidation>
    <dataValidation type="list" sqref="E11:E110" xr:uid="{00000000-0002-0000-0300-000002000000}">
      <formula1>$AB$1:$AB$6</formula1>
    </dataValidation>
    <dataValidation type="list" sqref="F11:F110" xr:uid="{00000000-0002-0000-0300-000003000000}">
      <formula1>$AC$1:$AC$4</formula1>
    </dataValidation>
    <dataValidation type="list" sqref="I11:I110" xr:uid="{00000000-0002-0000-0300-000004000000}">
      <formula1>$AE$1:$AE$5</formula1>
    </dataValidation>
    <dataValidation type="decimal" sqref="K11:K110" xr:uid="{00000000-0002-0000-0300-000005000000}">
      <formula1>0</formula1>
      <formula2>1</formula2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140"/>
  <sheetViews>
    <sheetView showGridLines="0" workbookViewId="0">
      <pane ySplit="10" topLeftCell="A11" activePane="bottomLeft" state="frozen"/>
      <selection pane="bottomLeft"/>
    </sheetView>
  </sheetViews>
  <sheetFormatPr baseColWidth="10" defaultColWidth="8.83203125" defaultRowHeight="15"/>
  <cols>
    <col min="1" max="1" width="12" customWidth="1"/>
    <col min="2" max="2" width="14" customWidth="1"/>
    <col min="3" max="3" width="15" customWidth="1"/>
    <col min="4" max="4" width="20" customWidth="1"/>
    <col min="5" max="5" width="40" customWidth="1"/>
    <col min="6" max="6" width="20" customWidth="1"/>
    <col min="7" max="7" width="12" customWidth="1"/>
    <col min="8" max="8" width="17" customWidth="1"/>
    <col min="9" max="9" width="16" customWidth="1"/>
    <col min="10" max="10" width="34" customWidth="1"/>
    <col min="11" max="11" width="20" customWidth="1"/>
    <col min="12" max="13" width="16" customWidth="1"/>
    <col min="14" max="14" width="14" customWidth="1"/>
    <col min="15" max="15" width="2" customWidth="1"/>
    <col min="27" max="30" width="2" hidden="1" customWidth="1"/>
  </cols>
  <sheetData>
    <row r="1" spans="1:30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AA1" t="s">
        <v>52</v>
      </c>
      <c r="AB1" t="s">
        <v>92</v>
      </c>
      <c r="AC1" t="s">
        <v>158</v>
      </c>
      <c r="AD1" t="s">
        <v>58</v>
      </c>
    </row>
    <row r="2" spans="1:30" ht="24" customHeight="1">
      <c r="A2" s="51" t="s">
        <v>0</v>
      </c>
      <c r="B2" s="52" t="s">
        <v>0</v>
      </c>
      <c r="C2" s="51" t="s">
        <v>1</v>
      </c>
      <c r="D2" s="52" t="s">
        <v>1</v>
      </c>
      <c r="E2" s="51" t="s">
        <v>2</v>
      </c>
      <c r="F2" s="52" t="s">
        <v>2</v>
      </c>
      <c r="G2" s="51" t="s">
        <v>3</v>
      </c>
      <c r="H2" s="52" t="s">
        <v>3</v>
      </c>
      <c r="I2" s="49" t="s">
        <v>4</v>
      </c>
      <c r="J2" s="50" t="s">
        <v>4</v>
      </c>
      <c r="K2" s="51" t="s">
        <v>5</v>
      </c>
      <c r="L2" s="52" t="s">
        <v>5</v>
      </c>
      <c r="M2" s="51" t="s">
        <v>6</v>
      </c>
      <c r="N2" s="52" t="s">
        <v>6</v>
      </c>
      <c r="O2" s="51" t="s">
        <v>7</v>
      </c>
      <c r="P2" s="52" t="s">
        <v>7</v>
      </c>
      <c r="Q2" s="51" t="s">
        <v>8</v>
      </c>
      <c r="R2" s="52" t="s">
        <v>8</v>
      </c>
      <c r="S2" s="51" t="s">
        <v>9</v>
      </c>
      <c r="T2" s="52" t="s">
        <v>9</v>
      </c>
      <c r="AA2" t="s">
        <v>53</v>
      </c>
      <c r="AB2" t="s">
        <v>95</v>
      </c>
      <c r="AC2" t="s">
        <v>159</v>
      </c>
      <c r="AD2" t="s">
        <v>50</v>
      </c>
    </row>
    <row r="3" spans="1:3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AA3" t="s">
        <v>54</v>
      </c>
      <c r="AB3" t="s">
        <v>98</v>
      </c>
      <c r="AD3" t="s">
        <v>160</v>
      </c>
    </row>
    <row r="4" spans="1:30" ht="20" customHeight="1">
      <c r="A4" s="53" t="s">
        <v>161</v>
      </c>
      <c r="B4" s="53" t="s">
        <v>161</v>
      </c>
      <c r="C4" s="53" t="s">
        <v>161</v>
      </c>
      <c r="D4" s="53" t="s">
        <v>161</v>
      </c>
      <c r="E4" s="53" t="s">
        <v>161</v>
      </c>
      <c r="F4" s="53" t="s">
        <v>161</v>
      </c>
      <c r="G4" s="53" t="s">
        <v>161</v>
      </c>
      <c r="H4" s="53" t="s">
        <v>161</v>
      </c>
      <c r="I4" s="53" t="s">
        <v>161</v>
      </c>
      <c r="J4" s="53" t="s">
        <v>161</v>
      </c>
      <c r="K4" s="53" t="s">
        <v>161</v>
      </c>
      <c r="L4" s="53" t="s">
        <v>161</v>
      </c>
      <c r="M4" s="53" t="s">
        <v>161</v>
      </c>
      <c r="N4" s="53" t="s">
        <v>161</v>
      </c>
      <c r="O4" s="53" t="s">
        <v>161</v>
      </c>
      <c r="P4" s="53" t="s">
        <v>161</v>
      </c>
      <c r="Q4" s="53" t="s">
        <v>161</v>
      </c>
      <c r="R4" s="53" t="s">
        <v>161</v>
      </c>
      <c r="S4" s="53" t="s">
        <v>161</v>
      </c>
      <c r="T4" s="53" t="s">
        <v>161</v>
      </c>
      <c r="AB4" t="s">
        <v>102</v>
      </c>
      <c r="AD4" t="s">
        <v>162</v>
      </c>
    </row>
    <row r="5" spans="1:3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AB5" t="s">
        <v>105</v>
      </c>
    </row>
    <row r="6" spans="1:30" ht="22" customHeight="1">
      <c r="A6" s="54" t="s">
        <v>163</v>
      </c>
      <c r="B6" s="54" t="s">
        <v>163</v>
      </c>
      <c r="C6" s="54" t="s">
        <v>163</v>
      </c>
      <c r="D6" s="54" t="s">
        <v>163</v>
      </c>
      <c r="E6" s="54" t="s">
        <v>163</v>
      </c>
      <c r="F6" s="54" t="s">
        <v>163</v>
      </c>
      <c r="G6" s="54" t="s">
        <v>163</v>
      </c>
      <c r="H6" s="54" t="s">
        <v>163</v>
      </c>
      <c r="I6" s="54" t="s">
        <v>163</v>
      </c>
      <c r="J6" s="54" t="s">
        <v>163</v>
      </c>
      <c r="K6" s="54" t="s">
        <v>163</v>
      </c>
      <c r="L6" s="54" t="s">
        <v>163</v>
      </c>
      <c r="M6" s="54" t="s">
        <v>163</v>
      </c>
      <c r="N6" s="54" t="s">
        <v>163</v>
      </c>
      <c r="O6" s="54" t="s">
        <v>163</v>
      </c>
      <c r="P6" s="54" t="s">
        <v>163</v>
      </c>
      <c r="Q6" s="54" t="s">
        <v>163</v>
      </c>
      <c r="R6" s="54" t="s">
        <v>163</v>
      </c>
      <c r="S6" s="54" t="s">
        <v>163</v>
      </c>
      <c r="T6" s="54" t="s">
        <v>163</v>
      </c>
      <c r="AB6" t="s">
        <v>107</v>
      </c>
    </row>
    <row r="7" spans="1:30" ht="22" customHeight="1">
      <c r="A7" s="55" t="s">
        <v>164</v>
      </c>
      <c r="B7" s="55" t="s">
        <v>164</v>
      </c>
      <c r="C7" s="55" t="s">
        <v>164</v>
      </c>
      <c r="D7" s="55" t="s">
        <v>164</v>
      </c>
      <c r="E7" s="55" t="s">
        <v>164</v>
      </c>
      <c r="F7" s="55" t="s">
        <v>164</v>
      </c>
      <c r="G7" s="55" t="s">
        <v>164</v>
      </c>
      <c r="H7" s="55" t="s">
        <v>164</v>
      </c>
      <c r="I7" s="55" t="s">
        <v>164</v>
      </c>
      <c r="J7" s="55" t="s">
        <v>164</v>
      </c>
      <c r="K7" s="55" t="s">
        <v>164</v>
      </c>
      <c r="L7" s="55" t="s">
        <v>164</v>
      </c>
      <c r="M7" s="55" t="s">
        <v>164</v>
      </c>
      <c r="N7" s="55" t="s">
        <v>164</v>
      </c>
      <c r="O7" s="55" t="s">
        <v>164</v>
      </c>
      <c r="P7" s="55" t="s">
        <v>164</v>
      </c>
      <c r="Q7" s="55" t="s">
        <v>164</v>
      </c>
      <c r="R7" s="55" t="s">
        <v>164</v>
      </c>
      <c r="S7" s="55" t="s">
        <v>164</v>
      </c>
      <c r="T7" s="55" t="s">
        <v>164</v>
      </c>
    </row>
    <row r="8" spans="1:3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3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30" ht="130">
      <c r="A10" s="6" t="s">
        <v>165</v>
      </c>
      <c r="B10" s="7" t="s">
        <v>166</v>
      </c>
      <c r="C10" s="7" t="s">
        <v>48</v>
      </c>
      <c r="D10" s="7" t="s">
        <v>167</v>
      </c>
      <c r="E10" s="7" t="s">
        <v>168</v>
      </c>
      <c r="F10" s="7" t="s">
        <v>40</v>
      </c>
      <c r="G10" s="7" t="s">
        <v>169</v>
      </c>
      <c r="H10" s="7" t="s">
        <v>43</v>
      </c>
      <c r="I10" s="7" t="s">
        <v>170</v>
      </c>
      <c r="J10" s="7" t="s">
        <v>171</v>
      </c>
      <c r="K10" s="7" t="s">
        <v>172</v>
      </c>
      <c r="L10" s="7" t="s">
        <v>173</v>
      </c>
      <c r="M10" s="7" t="s">
        <v>174</v>
      </c>
      <c r="N10" s="7" t="s">
        <v>114</v>
      </c>
      <c r="O10" s="8" t="s">
        <v>115</v>
      </c>
      <c r="P10" s="1"/>
      <c r="Q10" s="1"/>
      <c r="R10" s="1"/>
      <c r="S10" s="1"/>
      <c r="T10" s="1"/>
    </row>
    <row r="11" spans="1:30">
      <c r="A11" s="2" t="s">
        <v>175</v>
      </c>
      <c r="B11" s="15">
        <v>46323</v>
      </c>
      <c r="C11" s="2" t="s">
        <v>52</v>
      </c>
      <c r="D11" s="2" t="s">
        <v>176</v>
      </c>
      <c r="E11" s="2" t="s">
        <v>177</v>
      </c>
      <c r="F11" s="2" t="s">
        <v>92</v>
      </c>
      <c r="G11" s="2" t="s">
        <v>158</v>
      </c>
      <c r="H11" s="2" t="s">
        <v>50</v>
      </c>
      <c r="I11" s="23">
        <v>46323.248611111114</v>
      </c>
      <c r="J11" s="2" t="s">
        <v>178</v>
      </c>
      <c r="K11" s="2"/>
      <c r="L11" s="15"/>
      <c r="M11" s="12" t="str">
        <f>IF(A11="","",IF(OR(B11="",C11="",D11="",E11="",F11="",G11="",H11=""),"Missing",IF(H11="Complete","Complete",IF(H11="Not applicable","Closed",IF(H11="Exception",IF(OR(K11="",L11=""),"Missing",IF(L11&lt;SETUP!$D$11,"Overdue","Exception")),IF(B11=SETUP!$D$11,"Due today","On track"))))))</f>
        <v>Complete</v>
      </c>
      <c r="N11" s="12" t="str">
        <f t="shared" ref="N11:N42" si="0">IF(A11="","",IF(OR(COUNTIF($A$11:$A$130,A11)&gt;1,B11="",C11="",D11="",E11="",F11="",G11="",H11="",AND(H11="Complete",I11=""),AND(H11="Exception",OR(K11="",L11=""))),"ERROR","PASS"))</f>
        <v>PASS</v>
      </c>
      <c r="O11" s="20">
        <f>IF(A11="",99999,IF(B11&lt;&gt;SETUP!$D$11,99999,IF(M11="Overdue",100,IF(M11="Exception",200,IF(M11="Due today",300,99999)))+ROW()/10000))</f>
        <v>99999.001099999994</v>
      </c>
      <c r="P11" s="1"/>
      <c r="Q11" s="1"/>
      <c r="R11" s="1"/>
      <c r="S11" s="1"/>
      <c r="T11" s="1"/>
    </row>
    <row r="12" spans="1:30">
      <c r="A12" s="3" t="s">
        <v>179</v>
      </c>
      <c r="B12" s="5">
        <v>46323</v>
      </c>
      <c r="C12" s="3" t="s">
        <v>52</v>
      </c>
      <c r="D12" s="3" t="s">
        <v>180</v>
      </c>
      <c r="E12" s="3" t="s">
        <v>181</v>
      </c>
      <c r="F12" s="3" t="s">
        <v>92</v>
      </c>
      <c r="G12" s="3" t="s">
        <v>158</v>
      </c>
      <c r="H12" s="3" t="s">
        <v>50</v>
      </c>
      <c r="I12" s="24">
        <v>46323.251388888886</v>
      </c>
      <c r="J12" s="3" t="s">
        <v>182</v>
      </c>
      <c r="K12" s="3"/>
      <c r="L12" s="5"/>
      <c r="M12" s="13" t="str">
        <f>IF(A12="","",IF(OR(B12="",C12="",D12="",E12="",F12="",G12="",H12=""),"Missing",IF(H12="Complete","Complete",IF(H12="Not applicable","Closed",IF(H12="Exception",IF(OR(K12="",L12=""),"Missing",IF(L12&lt;SETUP!$D$11,"Overdue","Exception")),IF(B12=SETUP!$D$11,"Due today","On track"))))))</f>
        <v>Complete</v>
      </c>
      <c r="N12" s="13" t="str">
        <f t="shared" si="0"/>
        <v>PASS</v>
      </c>
      <c r="O12" s="21">
        <f>IF(A12="",99999,IF(B12&lt;&gt;SETUP!$D$11,99999,IF(M12="Overdue",100,IF(M12="Exception",200,IF(M12="Due today",300,99999)))+ROW()/10000))</f>
        <v>99999.001199999999</v>
      </c>
      <c r="P12" s="1"/>
      <c r="Q12" s="1"/>
      <c r="R12" s="1"/>
      <c r="S12" s="1"/>
      <c r="T12" s="1"/>
    </row>
    <row r="13" spans="1:30">
      <c r="A13" s="3" t="s">
        <v>183</v>
      </c>
      <c r="B13" s="5">
        <v>46323</v>
      </c>
      <c r="C13" s="3" t="s">
        <v>52</v>
      </c>
      <c r="D13" s="3" t="s">
        <v>184</v>
      </c>
      <c r="E13" s="3" t="s">
        <v>185</v>
      </c>
      <c r="F13" s="3" t="s">
        <v>102</v>
      </c>
      <c r="G13" s="3" t="s">
        <v>158</v>
      </c>
      <c r="H13" s="3" t="s">
        <v>50</v>
      </c>
      <c r="I13" s="24">
        <v>46323.25347221065</v>
      </c>
      <c r="J13" s="3" t="s">
        <v>186</v>
      </c>
      <c r="K13" s="3"/>
      <c r="L13" s="5"/>
      <c r="M13" s="13" t="str">
        <f>IF(A13="","",IF(OR(B13="",C13="",D13="",E13="",F13="",G13="",H13=""),"Missing",IF(H13="Complete","Complete",IF(H13="Not applicable","Closed",IF(H13="Exception",IF(OR(K13="",L13=""),"Missing",IF(L13&lt;SETUP!$D$11,"Overdue","Exception")),IF(B13=SETUP!$D$11,"Due today","On track"))))))</f>
        <v>Complete</v>
      </c>
      <c r="N13" s="13" t="str">
        <f t="shared" si="0"/>
        <v>PASS</v>
      </c>
      <c r="O13" s="21">
        <f>IF(A13="",99999,IF(B13&lt;&gt;SETUP!$D$11,99999,IF(M13="Overdue",100,IF(M13="Exception",200,IF(M13="Due today",300,99999)))+ROW()/10000))</f>
        <v>99999.001300000004</v>
      </c>
      <c r="P13" s="1"/>
      <c r="Q13" s="1"/>
      <c r="R13" s="1"/>
      <c r="S13" s="1"/>
      <c r="T13" s="1"/>
    </row>
    <row r="14" spans="1:30">
      <c r="A14" s="3" t="s">
        <v>187</v>
      </c>
      <c r="B14" s="5">
        <v>46323</v>
      </c>
      <c r="C14" s="3" t="s">
        <v>52</v>
      </c>
      <c r="D14" s="3" t="s">
        <v>188</v>
      </c>
      <c r="E14" s="3" t="s">
        <v>189</v>
      </c>
      <c r="F14" s="3" t="s">
        <v>102</v>
      </c>
      <c r="G14" s="3" t="s">
        <v>158</v>
      </c>
      <c r="H14" s="3" t="s">
        <v>162</v>
      </c>
      <c r="I14" s="24"/>
      <c r="J14" s="3" t="s">
        <v>190</v>
      </c>
      <c r="K14" s="3" t="s">
        <v>107</v>
      </c>
      <c r="L14" s="5">
        <v>46323</v>
      </c>
      <c r="M14" s="13" t="str">
        <f>IF(A14="","",IF(OR(B14="",C14="",D14="",E14="",F14="",G14="",H14=""),"Missing",IF(H14="Complete","Complete",IF(H14="Not applicable","Closed",IF(H14="Exception",IF(OR(K14="",L14=""),"Missing",IF(L14&lt;SETUP!$D$11,"Overdue","Exception")),IF(B14=SETUP!$D$11,"Due today","On track"))))))</f>
        <v>Exception</v>
      </c>
      <c r="N14" s="13" t="str">
        <f t="shared" si="0"/>
        <v>PASS</v>
      </c>
      <c r="O14" s="21">
        <f>IF(A14="",99999,IF(B14&lt;&gt;SETUP!$D$11,99999,IF(M14="Overdue",100,IF(M14="Exception",200,IF(M14="Due today",300,99999)))+ROW()/10000))</f>
        <v>200.00139999999999</v>
      </c>
      <c r="P14" s="1"/>
      <c r="Q14" s="1"/>
      <c r="R14" s="1"/>
      <c r="S14" s="1"/>
      <c r="T14" s="1"/>
    </row>
    <row r="15" spans="1:30">
      <c r="A15" s="3" t="s">
        <v>191</v>
      </c>
      <c r="B15" s="5">
        <v>46323</v>
      </c>
      <c r="C15" s="3" t="s">
        <v>53</v>
      </c>
      <c r="D15" s="3" t="s">
        <v>192</v>
      </c>
      <c r="E15" s="3" t="s">
        <v>193</v>
      </c>
      <c r="F15" s="3" t="s">
        <v>105</v>
      </c>
      <c r="G15" s="3" t="s">
        <v>158</v>
      </c>
      <c r="H15" s="3" t="s">
        <v>50</v>
      </c>
      <c r="I15" s="24">
        <v>46323.50347221065</v>
      </c>
      <c r="J15" s="3" t="s">
        <v>194</v>
      </c>
      <c r="K15" s="3"/>
      <c r="L15" s="5"/>
      <c r="M15" s="13" t="str">
        <f>IF(A15="","",IF(OR(B15="",C15="",D15="",E15="",F15="",G15="",H15=""),"Missing",IF(H15="Complete","Complete",IF(H15="Not applicable","Closed",IF(H15="Exception",IF(OR(K15="",L15=""),"Missing",IF(L15&lt;SETUP!$D$11,"Overdue","Exception")),IF(B15=SETUP!$D$11,"Due today","On track"))))))</f>
        <v>Complete</v>
      </c>
      <c r="N15" s="13" t="str">
        <f t="shared" si="0"/>
        <v>PASS</v>
      </c>
      <c r="O15" s="21">
        <f>IF(A15="",99999,IF(B15&lt;&gt;SETUP!$D$11,99999,IF(M15="Overdue",100,IF(M15="Exception",200,IF(M15="Due today",300,99999)))+ROW()/10000))</f>
        <v>99999.001499999998</v>
      </c>
      <c r="P15" s="1"/>
      <c r="Q15" s="1"/>
      <c r="R15" s="1"/>
      <c r="S15" s="1"/>
      <c r="T15" s="1"/>
    </row>
    <row r="16" spans="1:30">
      <c r="A16" s="3" t="s">
        <v>195</v>
      </c>
      <c r="B16" s="5">
        <v>46323</v>
      </c>
      <c r="C16" s="3" t="s">
        <v>53</v>
      </c>
      <c r="D16" s="3" t="s">
        <v>104</v>
      </c>
      <c r="E16" s="3" t="s">
        <v>196</v>
      </c>
      <c r="F16" s="3" t="s">
        <v>102</v>
      </c>
      <c r="G16" s="3" t="s">
        <v>158</v>
      </c>
      <c r="H16" s="3" t="s">
        <v>50</v>
      </c>
      <c r="I16" s="24">
        <v>46323.505555555559</v>
      </c>
      <c r="J16" s="3" t="s">
        <v>197</v>
      </c>
      <c r="K16" s="3"/>
      <c r="L16" s="5"/>
      <c r="M16" s="13" t="str">
        <f>IF(A16="","",IF(OR(B16="",C16="",D16="",E16="",F16="",G16="",H16=""),"Missing",IF(H16="Complete","Complete",IF(H16="Not applicable","Closed",IF(H16="Exception",IF(OR(K16="",L16=""),"Missing",IF(L16&lt;SETUP!$D$11,"Overdue","Exception")),IF(B16=SETUP!$D$11,"Due today","On track"))))))</f>
        <v>Complete</v>
      </c>
      <c r="N16" s="13" t="str">
        <f t="shared" si="0"/>
        <v>PASS</v>
      </c>
      <c r="O16" s="21">
        <f>IF(A16="",99999,IF(B16&lt;&gt;SETUP!$D$11,99999,IF(M16="Overdue",100,IF(M16="Exception",200,IF(M16="Due today",300,99999)))+ROW()/10000))</f>
        <v>99999.001600000003</v>
      </c>
      <c r="P16" s="1"/>
      <c r="Q16" s="1"/>
      <c r="R16" s="1"/>
      <c r="S16" s="1"/>
      <c r="T16" s="1"/>
    </row>
    <row r="17" spans="1:20">
      <c r="A17" s="3" t="s">
        <v>198</v>
      </c>
      <c r="B17" s="5">
        <v>46323</v>
      </c>
      <c r="C17" s="3" t="s">
        <v>54</v>
      </c>
      <c r="D17" s="3" t="s">
        <v>101</v>
      </c>
      <c r="E17" s="3" t="s">
        <v>199</v>
      </c>
      <c r="F17" s="3" t="s">
        <v>98</v>
      </c>
      <c r="G17" s="3" t="s">
        <v>158</v>
      </c>
      <c r="H17" s="3" t="s">
        <v>58</v>
      </c>
      <c r="I17" s="24"/>
      <c r="J17" s="3"/>
      <c r="K17" s="3"/>
      <c r="L17" s="5"/>
      <c r="M17" s="13" t="str">
        <f>IF(A17="","",IF(OR(B17="",C17="",D17="",E17="",F17="",G17="",H17=""),"Missing",IF(H17="Complete","Complete",IF(H17="Not applicable","Closed",IF(H17="Exception",IF(OR(K17="",L17=""),"Missing",IF(L17&lt;SETUP!$D$11,"Overdue","Exception")),IF(B17=SETUP!$D$11,"Due today","On track"))))))</f>
        <v>Due today</v>
      </c>
      <c r="N17" s="13" t="str">
        <f t="shared" si="0"/>
        <v>PASS</v>
      </c>
      <c r="O17" s="21">
        <f>IF(A17="",99999,IF(B17&lt;&gt;SETUP!$D$11,99999,IF(M17="Overdue",100,IF(M17="Exception",200,IF(M17="Due today",300,99999)))+ROW()/10000))</f>
        <v>300.00170000000003</v>
      </c>
      <c r="P17" s="1"/>
      <c r="Q17" s="1"/>
      <c r="R17" s="1"/>
      <c r="S17" s="1"/>
      <c r="T17" s="1"/>
    </row>
    <row r="18" spans="1:20">
      <c r="A18" s="3" t="s">
        <v>200</v>
      </c>
      <c r="B18" s="5">
        <v>46323</v>
      </c>
      <c r="C18" s="3" t="s">
        <v>54</v>
      </c>
      <c r="D18" s="3" t="s">
        <v>176</v>
      </c>
      <c r="E18" s="3" t="s">
        <v>201</v>
      </c>
      <c r="F18" s="3" t="s">
        <v>92</v>
      </c>
      <c r="G18" s="3" t="s">
        <v>158</v>
      </c>
      <c r="H18" s="3" t="s">
        <v>58</v>
      </c>
      <c r="I18" s="24"/>
      <c r="J18" s="3"/>
      <c r="K18" s="3"/>
      <c r="L18" s="5"/>
      <c r="M18" s="13" t="str">
        <f>IF(A18="","",IF(OR(B18="",C18="",D18="",E18="",F18="",G18="",H18=""),"Missing",IF(H18="Complete","Complete",IF(H18="Not applicable","Closed",IF(H18="Exception",IF(OR(K18="",L18=""),"Missing",IF(L18&lt;SETUP!$D$11,"Overdue","Exception")),IF(B18=SETUP!$D$11,"Due today","On track"))))))</f>
        <v>Due today</v>
      </c>
      <c r="N18" s="13" t="str">
        <f t="shared" si="0"/>
        <v>PASS</v>
      </c>
      <c r="O18" s="21">
        <f>IF(A18="",99999,IF(B18&lt;&gt;SETUP!$D$11,99999,IF(M18="Overdue",100,IF(M18="Exception",200,IF(M18="Due today",300,99999)))+ROW()/10000))</f>
        <v>300.0018</v>
      </c>
      <c r="P18" s="1"/>
      <c r="Q18" s="1"/>
      <c r="R18" s="1"/>
      <c r="S18" s="1"/>
      <c r="T18" s="1"/>
    </row>
    <row r="19" spans="1:20">
      <c r="A19" s="3" t="s">
        <v>202</v>
      </c>
      <c r="B19" s="5">
        <v>46322</v>
      </c>
      <c r="C19" s="3" t="s">
        <v>54</v>
      </c>
      <c r="D19" s="3" t="s">
        <v>101</v>
      </c>
      <c r="E19" s="3" t="s">
        <v>199</v>
      </c>
      <c r="F19" s="3" t="s">
        <v>98</v>
      </c>
      <c r="G19" s="3" t="s">
        <v>158</v>
      </c>
      <c r="H19" s="3" t="s">
        <v>50</v>
      </c>
      <c r="I19" s="24">
        <v>46322.81597221065</v>
      </c>
      <c r="J19" s="3" t="s">
        <v>203</v>
      </c>
      <c r="K19" s="3"/>
      <c r="L19" s="5"/>
      <c r="M19" s="13" t="str">
        <f>IF(A19="","",IF(OR(B19="",C19="",D19="",E19="",F19="",G19="",H19=""),"Missing",IF(H19="Complete","Complete",IF(H19="Not applicable","Closed",IF(H19="Exception",IF(OR(K19="",L19=""),"Missing",IF(L19&lt;SETUP!$D$11,"Overdue","Exception")),IF(B19=SETUP!$D$11,"Due today","On track"))))))</f>
        <v>Complete</v>
      </c>
      <c r="N19" s="13" t="str">
        <f t="shared" si="0"/>
        <v>PASS</v>
      </c>
      <c r="O19" s="21">
        <f>IF(A19="",99999,IF(B19&lt;&gt;SETUP!$D$11,99999,IF(M19="Overdue",100,IF(M19="Exception",200,IF(M19="Due today",300,99999)))+ROW()/10000))</f>
        <v>99999</v>
      </c>
      <c r="P19" s="1"/>
      <c r="Q19" s="1"/>
      <c r="R19" s="1"/>
      <c r="S19" s="1"/>
      <c r="T19" s="1"/>
    </row>
    <row r="20" spans="1:20">
      <c r="A20" s="3" t="s">
        <v>204</v>
      </c>
      <c r="B20" s="5">
        <v>46322</v>
      </c>
      <c r="C20" s="3" t="s">
        <v>54</v>
      </c>
      <c r="D20" s="3" t="s">
        <v>176</v>
      </c>
      <c r="E20" s="3" t="s">
        <v>201</v>
      </c>
      <c r="F20" s="3" t="s">
        <v>92</v>
      </c>
      <c r="G20" s="3" t="s">
        <v>158</v>
      </c>
      <c r="H20" s="3" t="s">
        <v>50</v>
      </c>
      <c r="I20" s="24">
        <v>46322.820833333331</v>
      </c>
      <c r="J20" s="3" t="s">
        <v>50</v>
      </c>
      <c r="K20" s="3"/>
      <c r="L20" s="5"/>
      <c r="M20" s="13" t="str">
        <f>IF(A20="","",IF(OR(B20="",C20="",D20="",E20="",F20="",G20="",H20=""),"Missing",IF(H20="Complete","Complete",IF(H20="Not applicable","Closed",IF(H20="Exception",IF(OR(K20="",L20=""),"Missing",IF(L20&lt;SETUP!$D$11,"Overdue","Exception")),IF(B20=SETUP!$D$11,"Due today","On track"))))))</f>
        <v>Complete</v>
      </c>
      <c r="N20" s="13" t="str">
        <f t="shared" si="0"/>
        <v>PASS</v>
      </c>
      <c r="O20" s="21">
        <f>IF(A20="",99999,IF(B20&lt;&gt;SETUP!$D$11,99999,IF(M20="Overdue",100,IF(M20="Exception",200,IF(M20="Due today",300,99999)))+ROW()/10000))</f>
        <v>99999</v>
      </c>
      <c r="P20" s="1"/>
      <c r="Q20" s="1"/>
      <c r="R20" s="1"/>
      <c r="S20" s="1"/>
      <c r="T20" s="1"/>
    </row>
    <row r="21" spans="1:20">
      <c r="A21" s="3"/>
      <c r="B21" s="5"/>
      <c r="C21" s="3"/>
      <c r="D21" s="3"/>
      <c r="E21" s="3"/>
      <c r="F21" s="3"/>
      <c r="G21" s="3"/>
      <c r="H21" s="3"/>
      <c r="I21" s="24"/>
      <c r="J21" s="3"/>
      <c r="K21" s="3"/>
      <c r="L21" s="5"/>
      <c r="M21" s="13" t="str">
        <f>IF(A21="","",IF(OR(B21="",C21="",D21="",E21="",F21="",G21="",H21=""),"Missing",IF(H21="Complete","Complete",IF(H21="Not applicable","Closed",IF(H21="Exception",IF(OR(K21="",L21=""),"Missing",IF(L21&lt;SETUP!$D$11,"Overdue","Exception")),IF(B21=SETUP!$D$11,"Due today","On track"))))))</f>
        <v/>
      </c>
      <c r="N21" s="13" t="str">
        <f t="shared" si="0"/>
        <v/>
      </c>
      <c r="O21" s="21">
        <f>IF(A21="",99999,IF(B21&lt;&gt;SETUP!$D$11,99999,IF(M21="Overdue",100,IF(M21="Exception",200,IF(M21="Due today",300,99999)))+ROW()/10000))</f>
        <v>99999</v>
      </c>
      <c r="P21" s="1"/>
      <c r="Q21" s="1"/>
      <c r="R21" s="1"/>
      <c r="S21" s="1"/>
      <c r="T21" s="1"/>
    </row>
    <row r="22" spans="1:20">
      <c r="A22" s="3"/>
      <c r="B22" s="5"/>
      <c r="C22" s="3"/>
      <c r="D22" s="3"/>
      <c r="E22" s="3"/>
      <c r="F22" s="3"/>
      <c r="G22" s="3"/>
      <c r="H22" s="3"/>
      <c r="I22" s="24"/>
      <c r="J22" s="3"/>
      <c r="K22" s="3"/>
      <c r="L22" s="5"/>
      <c r="M22" s="13" t="str">
        <f>IF(A22="","",IF(OR(B22="",C22="",D22="",E22="",F22="",G22="",H22=""),"Missing",IF(H22="Complete","Complete",IF(H22="Not applicable","Closed",IF(H22="Exception",IF(OR(K22="",L22=""),"Missing",IF(L22&lt;SETUP!$D$11,"Overdue","Exception")),IF(B22=SETUP!$D$11,"Due today","On track"))))))</f>
        <v/>
      </c>
      <c r="N22" s="13" t="str">
        <f t="shared" si="0"/>
        <v/>
      </c>
      <c r="O22" s="21">
        <f>IF(A22="",99999,IF(B22&lt;&gt;SETUP!$D$11,99999,IF(M22="Overdue",100,IF(M22="Exception",200,IF(M22="Due today",300,99999)))+ROW()/10000))</f>
        <v>99999</v>
      </c>
      <c r="P22" s="1"/>
      <c r="Q22" s="1"/>
      <c r="R22" s="1"/>
      <c r="S22" s="1"/>
      <c r="T22" s="1"/>
    </row>
    <row r="23" spans="1:20">
      <c r="A23" s="3"/>
      <c r="B23" s="5"/>
      <c r="C23" s="3"/>
      <c r="D23" s="3"/>
      <c r="E23" s="3"/>
      <c r="F23" s="3"/>
      <c r="G23" s="3"/>
      <c r="H23" s="3"/>
      <c r="I23" s="24"/>
      <c r="J23" s="3"/>
      <c r="K23" s="3"/>
      <c r="L23" s="5"/>
      <c r="M23" s="13" t="str">
        <f>IF(A23="","",IF(OR(B23="",C23="",D23="",E23="",F23="",G23="",H23=""),"Missing",IF(H23="Complete","Complete",IF(H23="Not applicable","Closed",IF(H23="Exception",IF(OR(K23="",L23=""),"Missing",IF(L23&lt;SETUP!$D$11,"Overdue","Exception")),IF(B23=SETUP!$D$11,"Due today","On track"))))))</f>
        <v/>
      </c>
      <c r="N23" s="13" t="str">
        <f t="shared" si="0"/>
        <v/>
      </c>
      <c r="O23" s="21">
        <f>IF(A23="",99999,IF(B23&lt;&gt;SETUP!$D$11,99999,IF(M23="Overdue",100,IF(M23="Exception",200,IF(M23="Due today",300,99999)))+ROW()/10000))</f>
        <v>99999</v>
      </c>
      <c r="P23" s="1"/>
      <c r="Q23" s="1"/>
      <c r="R23" s="1"/>
      <c r="S23" s="1"/>
      <c r="T23" s="1"/>
    </row>
    <row r="24" spans="1:20">
      <c r="A24" s="3"/>
      <c r="B24" s="5"/>
      <c r="C24" s="3"/>
      <c r="D24" s="3"/>
      <c r="E24" s="3"/>
      <c r="F24" s="3"/>
      <c r="G24" s="3"/>
      <c r="H24" s="3"/>
      <c r="I24" s="24"/>
      <c r="J24" s="3"/>
      <c r="K24" s="3"/>
      <c r="L24" s="5"/>
      <c r="M24" s="13" t="str">
        <f>IF(A24="","",IF(OR(B24="",C24="",D24="",E24="",F24="",G24="",H24=""),"Missing",IF(H24="Complete","Complete",IF(H24="Not applicable","Closed",IF(H24="Exception",IF(OR(K24="",L24=""),"Missing",IF(L24&lt;SETUP!$D$11,"Overdue","Exception")),IF(B24=SETUP!$D$11,"Due today","On track"))))))</f>
        <v/>
      </c>
      <c r="N24" s="13" t="str">
        <f t="shared" si="0"/>
        <v/>
      </c>
      <c r="O24" s="21">
        <f>IF(A24="",99999,IF(B24&lt;&gt;SETUP!$D$11,99999,IF(M24="Overdue",100,IF(M24="Exception",200,IF(M24="Due today",300,99999)))+ROW()/10000))</f>
        <v>99999</v>
      </c>
      <c r="P24" s="1"/>
      <c r="Q24" s="1"/>
      <c r="R24" s="1"/>
      <c r="S24" s="1"/>
      <c r="T24" s="1"/>
    </row>
    <row r="25" spans="1:20">
      <c r="A25" s="3"/>
      <c r="B25" s="5"/>
      <c r="C25" s="3"/>
      <c r="D25" s="3"/>
      <c r="E25" s="3"/>
      <c r="F25" s="3"/>
      <c r="G25" s="3"/>
      <c r="H25" s="3"/>
      <c r="I25" s="24"/>
      <c r="J25" s="3"/>
      <c r="K25" s="3"/>
      <c r="L25" s="5"/>
      <c r="M25" s="13" t="str">
        <f>IF(A25="","",IF(OR(B25="",C25="",D25="",E25="",F25="",G25="",H25=""),"Missing",IF(H25="Complete","Complete",IF(H25="Not applicable","Closed",IF(H25="Exception",IF(OR(K25="",L25=""),"Missing",IF(L25&lt;SETUP!$D$11,"Overdue","Exception")),IF(B25=SETUP!$D$11,"Due today","On track"))))))</f>
        <v/>
      </c>
      <c r="N25" s="13" t="str">
        <f t="shared" si="0"/>
        <v/>
      </c>
      <c r="O25" s="21">
        <f>IF(A25="",99999,IF(B25&lt;&gt;SETUP!$D$11,99999,IF(M25="Overdue",100,IF(M25="Exception",200,IF(M25="Due today",300,99999)))+ROW()/10000))</f>
        <v>99999</v>
      </c>
      <c r="P25" s="1"/>
      <c r="Q25" s="1"/>
      <c r="R25" s="1"/>
      <c r="S25" s="1"/>
      <c r="T25" s="1"/>
    </row>
    <row r="26" spans="1:20">
      <c r="A26" s="3"/>
      <c r="B26" s="5"/>
      <c r="C26" s="3"/>
      <c r="D26" s="3"/>
      <c r="E26" s="3"/>
      <c r="F26" s="3"/>
      <c r="G26" s="3"/>
      <c r="H26" s="3"/>
      <c r="I26" s="24"/>
      <c r="J26" s="3"/>
      <c r="K26" s="3"/>
      <c r="L26" s="5"/>
      <c r="M26" s="13" t="str">
        <f>IF(A26="","",IF(OR(B26="",C26="",D26="",E26="",F26="",G26="",H26=""),"Missing",IF(H26="Complete","Complete",IF(H26="Not applicable","Closed",IF(H26="Exception",IF(OR(K26="",L26=""),"Missing",IF(L26&lt;SETUP!$D$11,"Overdue","Exception")),IF(B26=SETUP!$D$11,"Due today","On track"))))))</f>
        <v/>
      </c>
      <c r="N26" s="13" t="str">
        <f t="shared" si="0"/>
        <v/>
      </c>
      <c r="O26" s="21">
        <f>IF(A26="",99999,IF(B26&lt;&gt;SETUP!$D$11,99999,IF(M26="Overdue",100,IF(M26="Exception",200,IF(M26="Due today",300,99999)))+ROW()/10000))</f>
        <v>99999</v>
      </c>
      <c r="P26" s="1"/>
      <c r="Q26" s="1"/>
      <c r="R26" s="1"/>
      <c r="S26" s="1"/>
      <c r="T26" s="1"/>
    </row>
    <row r="27" spans="1:20">
      <c r="A27" s="3"/>
      <c r="B27" s="5"/>
      <c r="C27" s="3"/>
      <c r="D27" s="3"/>
      <c r="E27" s="3"/>
      <c r="F27" s="3"/>
      <c r="G27" s="3"/>
      <c r="H27" s="3"/>
      <c r="I27" s="24"/>
      <c r="J27" s="3"/>
      <c r="K27" s="3"/>
      <c r="L27" s="5"/>
      <c r="M27" s="13" t="str">
        <f>IF(A27="","",IF(OR(B27="",C27="",D27="",E27="",F27="",G27="",H27=""),"Missing",IF(H27="Complete","Complete",IF(H27="Not applicable","Closed",IF(H27="Exception",IF(OR(K27="",L27=""),"Missing",IF(L27&lt;SETUP!$D$11,"Overdue","Exception")),IF(B27=SETUP!$D$11,"Due today","On track"))))))</f>
        <v/>
      </c>
      <c r="N27" s="13" t="str">
        <f t="shared" si="0"/>
        <v/>
      </c>
      <c r="O27" s="21">
        <f>IF(A27="",99999,IF(B27&lt;&gt;SETUP!$D$11,99999,IF(M27="Overdue",100,IF(M27="Exception",200,IF(M27="Due today",300,99999)))+ROW()/10000))</f>
        <v>99999</v>
      </c>
      <c r="P27" s="1"/>
      <c r="Q27" s="1"/>
      <c r="R27" s="1"/>
      <c r="S27" s="1"/>
      <c r="T27" s="1"/>
    </row>
    <row r="28" spans="1:20">
      <c r="A28" s="3"/>
      <c r="B28" s="5"/>
      <c r="C28" s="3"/>
      <c r="D28" s="3"/>
      <c r="E28" s="3"/>
      <c r="F28" s="3"/>
      <c r="G28" s="3"/>
      <c r="H28" s="3"/>
      <c r="I28" s="24"/>
      <c r="J28" s="3"/>
      <c r="K28" s="3"/>
      <c r="L28" s="5"/>
      <c r="M28" s="13" t="str">
        <f>IF(A28="","",IF(OR(B28="",C28="",D28="",E28="",F28="",G28="",H28=""),"Missing",IF(H28="Complete","Complete",IF(H28="Not applicable","Closed",IF(H28="Exception",IF(OR(K28="",L28=""),"Missing",IF(L28&lt;SETUP!$D$11,"Overdue","Exception")),IF(B28=SETUP!$D$11,"Due today","On track"))))))</f>
        <v/>
      </c>
      <c r="N28" s="13" t="str">
        <f t="shared" si="0"/>
        <v/>
      </c>
      <c r="O28" s="21">
        <f>IF(A28="",99999,IF(B28&lt;&gt;SETUP!$D$11,99999,IF(M28="Overdue",100,IF(M28="Exception",200,IF(M28="Due today",300,99999)))+ROW()/10000))</f>
        <v>99999</v>
      </c>
      <c r="P28" s="1"/>
      <c r="Q28" s="1"/>
      <c r="R28" s="1"/>
      <c r="S28" s="1"/>
      <c r="T28" s="1"/>
    </row>
    <row r="29" spans="1:20">
      <c r="A29" s="3"/>
      <c r="B29" s="5"/>
      <c r="C29" s="3"/>
      <c r="D29" s="3"/>
      <c r="E29" s="3"/>
      <c r="F29" s="3"/>
      <c r="G29" s="3"/>
      <c r="H29" s="3"/>
      <c r="I29" s="24"/>
      <c r="J29" s="3"/>
      <c r="K29" s="3"/>
      <c r="L29" s="5"/>
      <c r="M29" s="13" t="str">
        <f>IF(A29="","",IF(OR(B29="",C29="",D29="",E29="",F29="",G29="",H29=""),"Missing",IF(H29="Complete","Complete",IF(H29="Not applicable","Closed",IF(H29="Exception",IF(OR(K29="",L29=""),"Missing",IF(L29&lt;SETUP!$D$11,"Overdue","Exception")),IF(B29=SETUP!$D$11,"Due today","On track"))))))</f>
        <v/>
      </c>
      <c r="N29" s="13" t="str">
        <f t="shared" si="0"/>
        <v/>
      </c>
      <c r="O29" s="21">
        <f>IF(A29="",99999,IF(B29&lt;&gt;SETUP!$D$11,99999,IF(M29="Overdue",100,IF(M29="Exception",200,IF(M29="Due today",300,99999)))+ROW()/10000))</f>
        <v>99999</v>
      </c>
      <c r="P29" s="1"/>
      <c r="Q29" s="1"/>
      <c r="R29" s="1"/>
      <c r="S29" s="1"/>
      <c r="T29" s="1"/>
    </row>
    <row r="30" spans="1:20">
      <c r="A30" s="3"/>
      <c r="B30" s="5"/>
      <c r="C30" s="3"/>
      <c r="D30" s="3"/>
      <c r="E30" s="3"/>
      <c r="F30" s="3"/>
      <c r="G30" s="3"/>
      <c r="H30" s="3"/>
      <c r="I30" s="24"/>
      <c r="J30" s="3"/>
      <c r="K30" s="3"/>
      <c r="L30" s="5"/>
      <c r="M30" s="13" t="str">
        <f>IF(A30="","",IF(OR(B30="",C30="",D30="",E30="",F30="",G30="",H30=""),"Missing",IF(H30="Complete","Complete",IF(H30="Not applicable","Closed",IF(H30="Exception",IF(OR(K30="",L30=""),"Missing",IF(L30&lt;SETUP!$D$11,"Overdue","Exception")),IF(B30=SETUP!$D$11,"Due today","On track"))))))</f>
        <v/>
      </c>
      <c r="N30" s="13" t="str">
        <f t="shared" si="0"/>
        <v/>
      </c>
      <c r="O30" s="21">
        <f>IF(A30="",99999,IF(B30&lt;&gt;SETUP!$D$11,99999,IF(M30="Overdue",100,IF(M30="Exception",200,IF(M30="Due today",300,99999)))+ROW()/10000))</f>
        <v>99999</v>
      </c>
      <c r="P30" s="1"/>
      <c r="Q30" s="1"/>
      <c r="R30" s="1"/>
      <c r="S30" s="1"/>
      <c r="T30" s="1"/>
    </row>
    <row r="31" spans="1:20">
      <c r="A31" s="3"/>
      <c r="B31" s="5"/>
      <c r="C31" s="3"/>
      <c r="D31" s="3"/>
      <c r="E31" s="3"/>
      <c r="F31" s="3"/>
      <c r="G31" s="3"/>
      <c r="H31" s="3"/>
      <c r="I31" s="24"/>
      <c r="J31" s="3"/>
      <c r="K31" s="3"/>
      <c r="L31" s="5"/>
      <c r="M31" s="13" t="str">
        <f>IF(A31="","",IF(OR(B31="",C31="",D31="",E31="",F31="",G31="",H31=""),"Missing",IF(H31="Complete","Complete",IF(H31="Not applicable","Closed",IF(H31="Exception",IF(OR(K31="",L31=""),"Missing",IF(L31&lt;SETUP!$D$11,"Overdue","Exception")),IF(B31=SETUP!$D$11,"Due today","On track"))))))</f>
        <v/>
      </c>
      <c r="N31" s="13" t="str">
        <f t="shared" si="0"/>
        <v/>
      </c>
      <c r="O31" s="21">
        <f>IF(A31="",99999,IF(B31&lt;&gt;SETUP!$D$11,99999,IF(M31="Overdue",100,IF(M31="Exception",200,IF(M31="Due today",300,99999)))+ROW()/10000))</f>
        <v>99999</v>
      </c>
      <c r="P31" s="1"/>
      <c r="Q31" s="1"/>
      <c r="R31" s="1"/>
      <c r="S31" s="1"/>
      <c r="T31" s="1"/>
    </row>
    <row r="32" spans="1:20">
      <c r="A32" s="3"/>
      <c r="B32" s="5"/>
      <c r="C32" s="3"/>
      <c r="D32" s="3"/>
      <c r="E32" s="3"/>
      <c r="F32" s="3"/>
      <c r="G32" s="3"/>
      <c r="H32" s="3"/>
      <c r="I32" s="24"/>
      <c r="J32" s="3"/>
      <c r="K32" s="3"/>
      <c r="L32" s="5"/>
      <c r="M32" s="13" t="str">
        <f>IF(A32="","",IF(OR(B32="",C32="",D32="",E32="",F32="",G32="",H32=""),"Missing",IF(H32="Complete","Complete",IF(H32="Not applicable","Closed",IF(H32="Exception",IF(OR(K32="",L32=""),"Missing",IF(L32&lt;SETUP!$D$11,"Overdue","Exception")),IF(B32=SETUP!$D$11,"Due today","On track"))))))</f>
        <v/>
      </c>
      <c r="N32" s="13" t="str">
        <f t="shared" si="0"/>
        <v/>
      </c>
      <c r="O32" s="21">
        <f>IF(A32="",99999,IF(B32&lt;&gt;SETUP!$D$11,99999,IF(M32="Overdue",100,IF(M32="Exception",200,IF(M32="Due today",300,99999)))+ROW()/10000))</f>
        <v>99999</v>
      </c>
      <c r="P32" s="1"/>
      <c r="Q32" s="1"/>
      <c r="R32" s="1"/>
      <c r="S32" s="1"/>
      <c r="T32" s="1"/>
    </row>
    <row r="33" spans="1:20">
      <c r="A33" s="3"/>
      <c r="B33" s="5"/>
      <c r="C33" s="3"/>
      <c r="D33" s="3"/>
      <c r="E33" s="3"/>
      <c r="F33" s="3"/>
      <c r="G33" s="3"/>
      <c r="H33" s="3"/>
      <c r="I33" s="24"/>
      <c r="J33" s="3"/>
      <c r="K33" s="3"/>
      <c r="L33" s="5"/>
      <c r="M33" s="13" t="str">
        <f>IF(A33="","",IF(OR(B33="",C33="",D33="",E33="",F33="",G33="",H33=""),"Missing",IF(H33="Complete","Complete",IF(H33="Not applicable","Closed",IF(H33="Exception",IF(OR(K33="",L33=""),"Missing",IF(L33&lt;SETUP!$D$11,"Overdue","Exception")),IF(B33=SETUP!$D$11,"Due today","On track"))))))</f>
        <v/>
      </c>
      <c r="N33" s="13" t="str">
        <f t="shared" si="0"/>
        <v/>
      </c>
      <c r="O33" s="21">
        <f>IF(A33="",99999,IF(B33&lt;&gt;SETUP!$D$11,99999,IF(M33="Overdue",100,IF(M33="Exception",200,IF(M33="Due today",300,99999)))+ROW()/10000))</f>
        <v>99999</v>
      </c>
      <c r="P33" s="1"/>
      <c r="Q33" s="1"/>
      <c r="R33" s="1"/>
      <c r="S33" s="1"/>
      <c r="T33" s="1"/>
    </row>
    <row r="34" spans="1:20">
      <c r="A34" s="3"/>
      <c r="B34" s="5"/>
      <c r="C34" s="3"/>
      <c r="D34" s="3"/>
      <c r="E34" s="3"/>
      <c r="F34" s="3"/>
      <c r="G34" s="3"/>
      <c r="H34" s="3"/>
      <c r="I34" s="24"/>
      <c r="J34" s="3"/>
      <c r="K34" s="3"/>
      <c r="L34" s="5"/>
      <c r="M34" s="13" t="str">
        <f>IF(A34="","",IF(OR(B34="",C34="",D34="",E34="",F34="",G34="",H34=""),"Missing",IF(H34="Complete","Complete",IF(H34="Not applicable","Closed",IF(H34="Exception",IF(OR(K34="",L34=""),"Missing",IF(L34&lt;SETUP!$D$11,"Overdue","Exception")),IF(B34=SETUP!$D$11,"Due today","On track"))))))</f>
        <v/>
      </c>
      <c r="N34" s="13" t="str">
        <f t="shared" si="0"/>
        <v/>
      </c>
      <c r="O34" s="21">
        <f>IF(A34="",99999,IF(B34&lt;&gt;SETUP!$D$11,99999,IF(M34="Overdue",100,IF(M34="Exception",200,IF(M34="Due today",300,99999)))+ROW()/10000))</f>
        <v>99999</v>
      </c>
      <c r="P34" s="1"/>
      <c r="Q34" s="1"/>
      <c r="R34" s="1"/>
      <c r="S34" s="1"/>
      <c r="T34" s="1"/>
    </row>
    <row r="35" spans="1:20">
      <c r="A35" s="3"/>
      <c r="B35" s="5"/>
      <c r="C35" s="3"/>
      <c r="D35" s="3"/>
      <c r="E35" s="3"/>
      <c r="F35" s="3"/>
      <c r="G35" s="3"/>
      <c r="H35" s="3"/>
      <c r="I35" s="24"/>
      <c r="J35" s="3"/>
      <c r="K35" s="3"/>
      <c r="L35" s="5"/>
      <c r="M35" s="13" t="str">
        <f>IF(A35="","",IF(OR(B35="",C35="",D35="",E35="",F35="",G35="",H35=""),"Missing",IF(H35="Complete","Complete",IF(H35="Not applicable","Closed",IF(H35="Exception",IF(OR(K35="",L35=""),"Missing",IF(L35&lt;SETUP!$D$11,"Overdue","Exception")),IF(B35=SETUP!$D$11,"Due today","On track"))))))</f>
        <v/>
      </c>
      <c r="N35" s="13" t="str">
        <f t="shared" si="0"/>
        <v/>
      </c>
      <c r="O35" s="21">
        <f>IF(A35="",99999,IF(B35&lt;&gt;SETUP!$D$11,99999,IF(M35="Overdue",100,IF(M35="Exception",200,IF(M35="Due today",300,99999)))+ROW()/10000))</f>
        <v>99999</v>
      </c>
      <c r="P35" s="1"/>
      <c r="Q35" s="1"/>
      <c r="R35" s="1"/>
      <c r="S35" s="1"/>
      <c r="T35" s="1"/>
    </row>
    <row r="36" spans="1:20">
      <c r="A36" s="3"/>
      <c r="B36" s="5"/>
      <c r="C36" s="3"/>
      <c r="D36" s="3"/>
      <c r="E36" s="3"/>
      <c r="F36" s="3"/>
      <c r="G36" s="3"/>
      <c r="H36" s="3"/>
      <c r="I36" s="24"/>
      <c r="J36" s="3"/>
      <c r="K36" s="3"/>
      <c r="L36" s="5"/>
      <c r="M36" s="13" t="str">
        <f>IF(A36="","",IF(OR(B36="",C36="",D36="",E36="",F36="",G36="",H36=""),"Missing",IF(H36="Complete","Complete",IF(H36="Not applicable","Closed",IF(H36="Exception",IF(OR(K36="",L36=""),"Missing",IF(L36&lt;SETUP!$D$11,"Overdue","Exception")),IF(B36=SETUP!$D$11,"Due today","On track"))))))</f>
        <v/>
      </c>
      <c r="N36" s="13" t="str">
        <f t="shared" si="0"/>
        <v/>
      </c>
      <c r="O36" s="21">
        <f>IF(A36="",99999,IF(B36&lt;&gt;SETUP!$D$11,99999,IF(M36="Overdue",100,IF(M36="Exception",200,IF(M36="Due today",300,99999)))+ROW()/10000))</f>
        <v>99999</v>
      </c>
      <c r="P36" s="1"/>
      <c r="Q36" s="1"/>
      <c r="R36" s="1"/>
      <c r="S36" s="1"/>
      <c r="T36" s="1"/>
    </row>
    <row r="37" spans="1:20">
      <c r="A37" s="3"/>
      <c r="B37" s="5"/>
      <c r="C37" s="3"/>
      <c r="D37" s="3"/>
      <c r="E37" s="3"/>
      <c r="F37" s="3"/>
      <c r="G37" s="3"/>
      <c r="H37" s="3"/>
      <c r="I37" s="24"/>
      <c r="J37" s="3"/>
      <c r="K37" s="3"/>
      <c r="L37" s="5"/>
      <c r="M37" s="13" t="str">
        <f>IF(A37="","",IF(OR(B37="",C37="",D37="",E37="",F37="",G37="",H37=""),"Missing",IF(H37="Complete","Complete",IF(H37="Not applicable","Closed",IF(H37="Exception",IF(OR(K37="",L37=""),"Missing",IF(L37&lt;SETUP!$D$11,"Overdue","Exception")),IF(B37=SETUP!$D$11,"Due today","On track"))))))</f>
        <v/>
      </c>
      <c r="N37" s="13" t="str">
        <f t="shared" si="0"/>
        <v/>
      </c>
      <c r="O37" s="21">
        <f>IF(A37="",99999,IF(B37&lt;&gt;SETUP!$D$11,99999,IF(M37="Overdue",100,IF(M37="Exception",200,IF(M37="Due today",300,99999)))+ROW()/10000))</f>
        <v>99999</v>
      </c>
      <c r="P37" s="1"/>
      <c r="Q37" s="1"/>
      <c r="R37" s="1"/>
      <c r="S37" s="1"/>
      <c r="T37" s="1"/>
    </row>
    <row r="38" spans="1:20">
      <c r="A38" s="3"/>
      <c r="B38" s="5"/>
      <c r="C38" s="3"/>
      <c r="D38" s="3"/>
      <c r="E38" s="3"/>
      <c r="F38" s="3"/>
      <c r="G38" s="3"/>
      <c r="H38" s="3"/>
      <c r="I38" s="24"/>
      <c r="J38" s="3"/>
      <c r="K38" s="3"/>
      <c r="L38" s="5"/>
      <c r="M38" s="13" t="str">
        <f>IF(A38="","",IF(OR(B38="",C38="",D38="",E38="",F38="",G38="",H38=""),"Missing",IF(H38="Complete","Complete",IF(H38="Not applicable","Closed",IF(H38="Exception",IF(OR(K38="",L38=""),"Missing",IF(L38&lt;SETUP!$D$11,"Overdue","Exception")),IF(B38=SETUP!$D$11,"Due today","On track"))))))</f>
        <v/>
      </c>
      <c r="N38" s="13" t="str">
        <f t="shared" si="0"/>
        <v/>
      </c>
      <c r="O38" s="21">
        <f>IF(A38="",99999,IF(B38&lt;&gt;SETUP!$D$11,99999,IF(M38="Overdue",100,IF(M38="Exception",200,IF(M38="Due today",300,99999)))+ROW()/10000))</f>
        <v>99999</v>
      </c>
      <c r="P38" s="1"/>
      <c r="Q38" s="1"/>
      <c r="R38" s="1"/>
      <c r="S38" s="1"/>
      <c r="T38" s="1"/>
    </row>
    <row r="39" spans="1:20">
      <c r="A39" s="3"/>
      <c r="B39" s="5"/>
      <c r="C39" s="3"/>
      <c r="D39" s="3"/>
      <c r="E39" s="3"/>
      <c r="F39" s="3"/>
      <c r="G39" s="3"/>
      <c r="H39" s="3"/>
      <c r="I39" s="24"/>
      <c r="J39" s="3"/>
      <c r="K39" s="3"/>
      <c r="L39" s="5"/>
      <c r="M39" s="13" t="str">
        <f>IF(A39="","",IF(OR(B39="",C39="",D39="",E39="",F39="",G39="",H39=""),"Missing",IF(H39="Complete","Complete",IF(H39="Not applicable","Closed",IF(H39="Exception",IF(OR(K39="",L39=""),"Missing",IF(L39&lt;SETUP!$D$11,"Overdue","Exception")),IF(B39=SETUP!$D$11,"Due today","On track"))))))</f>
        <v/>
      </c>
      <c r="N39" s="13" t="str">
        <f t="shared" si="0"/>
        <v/>
      </c>
      <c r="O39" s="21">
        <f>IF(A39="",99999,IF(B39&lt;&gt;SETUP!$D$11,99999,IF(M39="Overdue",100,IF(M39="Exception",200,IF(M39="Due today",300,99999)))+ROW()/10000))</f>
        <v>99999</v>
      </c>
      <c r="P39" s="1"/>
      <c r="Q39" s="1"/>
      <c r="R39" s="1"/>
      <c r="S39" s="1"/>
      <c r="T39" s="1"/>
    </row>
    <row r="40" spans="1:20">
      <c r="A40" s="3"/>
      <c r="B40" s="5"/>
      <c r="C40" s="3"/>
      <c r="D40" s="3"/>
      <c r="E40" s="3"/>
      <c r="F40" s="3"/>
      <c r="G40" s="3"/>
      <c r="H40" s="3"/>
      <c r="I40" s="24"/>
      <c r="J40" s="3"/>
      <c r="K40" s="3"/>
      <c r="L40" s="5"/>
      <c r="M40" s="13" t="str">
        <f>IF(A40="","",IF(OR(B40="",C40="",D40="",E40="",F40="",G40="",H40=""),"Missing",IF(H40="Complete","Complete",IF(H40="Not applicable","Closed",IF(H40="Exception",IF(OR(K40="",L40=""),"Missing",IF(L40&lt;SETUP!$D$11,"Overdue","Exception")),IF(B40=SETUP!$D$11,"Due today","On track"))))))</f>
        <v/>
      </c>
      <c r="N40" s="13" t="str">
        <f t="shared" si="0"/>
        <v/>
      </c>
      <c r="O40" s="21">
        <f>IF(A40="",99999,IF(B40&lt;&gt;SETUP!$D$11,99999,IF(M40="Overdue",100,IF(M40="Exception",200,IF(M40="Due today",300,99999)))+ROW()/10000))</f>
        <v>99999</v>
      </c>
      <c r="P40" s="1"/>
      <c r="Q40" s="1"/>
      <c r="R40" s="1"/>
      <c r="S40" s="1"/>
      <c r="T40" s="1"/>
    </row>
    <row r="41" spans="1:20">
      <c r="A41" s="3"/>
      <c r="B41" s="5"/>
      <c r="C41" s="3"/>
      <c r="D41" s="3"/>
      <c r="E41" s="3"/>
      <c r="F41" s="3"/>
      <c r="G41" s="3"/>
      <c r="H41" s="3"/>
      <c r="I41" s="24"/>
      <c r="J41" s="3"/>
      <c r="K41" s="3"/>
      <c r="L41" s="5"/>
      <c r="M41" s="13" t="str">
        <f>IF(A41="","",IF(OR(B41="",C41="",D41="",E41="",F41="",G41="",H41=""),"Missing",IF(H41="Complete","Complete",IF(H41="Not applicable","Closed",IF(H41="Exception",IF(OR(K41="",L41=""),"Missing",IF(L41&lt;SETUP!$D$11,"Overdue","Exception")),IF(B41=SETUP!$D$11,"Due today","On track"))))))</f>
        <v/>
      </c>
      <c r="N41" s="13" t="str">
        <f t="shared" si="0"/>
        <v/>
      </c>
      <c r="O41" s="21">
        <f>IF(A41="",99999,IF(B41&lt;&gt;SETUP!$D$11,99999,IF(M41="Overdue",100,IF(M41="Exception",200,IF(M41="Due today",300,99999)))+ROW()/10000))</f>
        <v>99999</v>
      </c>
      <c r="P41" s="1"/>
      <c r="Q41" s="1"/>
      <c r="R41" s="1"/>
      <c r="S41" s="1"/>
      <c r="T41" s="1"/>
    </row>
    <row r="42" spans="1:20">
      <c r="A42" s="3"/>
      <c r="B42" s="5"/>
      <c r="C42" s="3"/>
      <c r="D42" s="3"/>
      <c r="E42" s="3"/>
      <c r="F42" s="3"/>
      <c r="G42" s="3"/>
      <c r="H42" s="3"/>
      <c r="I42" s="24"/>
      <c r="J42" s="3"/>
      <c r="K42" s="3"/>
      <c r="L42" s="5"/>
      <c r="M42" s="13" t="str">
        <f>IF(A42="","",IF(OR(B42="",C42="",D42="",E42="",F42="",G42="",H42=""),"Missing",IF(H42="Complete","Complete",IF(H42="Not applicable","Closed",IF(H42="Exception",IF(OR(K42="",L42=""),"Missing",IF(L42&lt;SETUP!$D$11,"Overdue","Exception")),IF(B42=SETUP!$D$11,"Due today","On track"))))))</f>
        <v/>
      </c>
      <c r="N42" s="13" t="str">
        <f t="shared" si="0"/>
        <v/>
      </c>
      <c r="O42" s="21">
        <f>IF(A42="",99999,IF(B42&lt;&gt;SETUP!$D$11,99999,IF(M42="Overdue",100,IF(M42="Exception",200,IF(M42="Due today",300,99999)))+ROW()/10000))</f>
        <v>99999</v>
      </c>
      <c r="P42" s="1"/>
      <c r="Q42" s="1"/>
      <c r="R42" s="1"/>
      <c r="S42" s="1"/>
      <c r="T42" s="1"/>
    </row>
    <row r="43" spans="1:20">
      <c r="A43" s="3"/>
      <c r="B43" s="5"/>
      <c r="C43" s="3"/>
      <c r="D43" s="3"/>
      <c r="E43" s="3"/>
      <c r="F43" s="3"/>
      <c r="G43" s="3"/>
      <c r="H43" s="3"/>
      <c r="I43" s="24"/>
      <c r="J43" s="3"/>
      <c r="K43" s="3"/>
      <c r="L43" s="5"/>
      <c r="M43" s="13" t="str">
        <f>IF(A43="","",IF(OR(B43="",C43="",D43="",E43="",F43="",G43="",H43=""),"Missing",IF(H43="Complete","Complete",IF(H43="Not applicable","Closed",IF(H43="Exception",IF(OR(K43="",L43=""),"Missing",IF(L43&lt;SETUP!$D$11,"Overdue","Exception")),IF(B43=SETUP!$D$11,"Due today","On track"))))))</f>
        <v/>
      </c>
      <c r="N43" s="13" t="str">
        <f t="shared" ref="N43:N74" si="1">IF(A43="","",IF(OR(COUNTIF($A$11:$A$130,A43)&gt;1,B43="",C43="",D43="",E43="",F43="",G43="",H43="",AND(H43="Complete",I43=""),AND(H43="Exception",OR(K43="",L43=""))),"ERROR","PASS"))</f>
        <v/>
      </c>
      <c r="O43" s="21">
        <f>IF(A43="",99999,IF(B43&lt;&gt;SETUP!$D$11,99999,IF(M43="Overdue",100,IF(M43="Exception",200,IF(M43="Due today",300,99999)))+ROW()/10000))</f>
        <v>99999</v>
      </c>
      <c r="P43" s="1"/>
      <c r="Q43" s="1"/>
      <c r="R43" s="1"/>
      <c r="S43" s="1"/>
      <c r="T43" s="1"/>
    </row>
    <row r="44" spans="1:20">
      <c r="A44" s="3"/>
      <c r="B44" s="5"/>
      <c r="C44" s="3"/>
      <c r="D44" s="3"/>
      <c r="E44" s="3"/>
      <c r="F44" s="3"/>
      <c r="G44" s="3"/>
      <c r="H44" s="3"/>
      <c r="I44" s="24"/>
      <c r="J44" s="3"/>
      <c r="K44" s="3"/>
      <c r="L44" s="5"/>
      <c r="M44" s="13" t="str">
        <f>IF(A44="","",IF(OR(B44="",C44="",D44="",E44="",F44="",G44="",H44=""),"Missing",IF(H44="Complete","Complete",IF(H44="Not applicable","Closed",IF(H44="Exception",IF(OR(K44="",L44=""),"Missing",IF(L44&lt;SETUP!$D$11,"Overdue","Exception")),IF(B44=SETUP!$D$11,"Due today","On track"))))))</f>
        <v/>
      </c>
      <c r="N44" s="13" t="str">
        <f t="shared" si="1"/>
        <v/>
      </c>
      <c r="O44" s="21">
        <f>IF(A44="",99999,IF(B44&lt;&gt;SETUP!$D$11,99999,IF(M44="Overdue",100,IF(M44="Exception",200,IF(M44="Due today",300,99999)))+ROW()/10000))</f>
        <v>99999</v>
      </c>
      <c r="P44" s="1"/>
      <c r="Q44" s="1"/>
      <c r="R44" s="1"/>
      <c r="S44" s="1"/>
      <c r="T44" s="1"/>
    </row>
    <row r="45" spans="1:20">
      <c r="A45" s="3"/>
      <c r="B45" s="5"/>
      <c r="C45" s="3"/>
      <c r="D45" s="3"/>
      <c r="E45" s="3"/>
      <c r="F45" s="3"/>
      <c r="G45" s="3"/>
      <c r="H45" s="3"/>
      <c r="I45" s="24"/>
      <c r="J45" s="3"/>
      <c r="K45" s="3"/>
      <c r="L45" s="5"/>
      <c r="M45" s="13" t="str">
        <f>IF(A45="","",IF(OR(B45="",C45="",D45="",E45="",F45="",G45="",H45=""),"Missing",IF(H45="Complete","Complete",IF(H45="Not applicable","Closed",IF(H45="Exception",IF(OR(K45="",L45=""),"Missing",IF(L45&lt;SETUP!$D$11,"Overdue","Exception")),IF(B45=SETUP!$D$11,"Due today","On track"))))))</f>
        <v/>
      </c>
      <c r="N45" s="13" t="str">
        <f t="shared" si="1"/>
        <v/>
      </c>
      <c r="O45" s="21">
        <f>IF(A45="",99999,IF(B45&lt;&gt;SETUP!$D$11,99999,IF(M45="Overdue",100,IF(M45="Exception",200,IF(M45="Due today",300,99999)))+ROW()/10000))</f>
        <v>99999</v>
      </c>
      <c r="P45" s="1"/>
      <c r="Q45" s="1"/>
      <c r="R45" s="1"/>
      <c r="S45" s="1"/>
      <c r="T45" s="1"/>
    </row>
    <row r="46" spans="1:20">
      <c r="A46" s="3"/>
      <c r="B46" s="5"/>
      <c r="C46" s="3"/>
      <c r="D46" s="3"/>
      <c r="E46" s="3"/>
      <c r="F46" s="3"/>
      <c r="G46" s="3"/>
      <c r="H46" s="3"/>
      <c r="I46" s="24"/>
      <c r="J46" s="3"/>
      <c r="K46" s="3"/>
      <c r="L46" s="5"/>
      <c r="M46" s="13" t="str">
        <f>IF(A46="","",IF(OR(B46="",C46="",D46="",E46="",F46="",G46="",H46=""),"Missing",IF(H46="Complete","Complete",IF(H46="Not applicable","Closed",IF(H46="Exception",IF(OR(K46="",L46=""),"Missing",IF(L46&lt;SETUP!$D$11,"Overdue","Exception")),IF(B46=SETUP!$D$11,"Due today","On track"))))))</f>
        <v/>
      </c>
      <c r="N46" s="13" t="str">
        <f t="shared" si="1"/>
        <v/>
      </c>
      <c r="O46" s="21">
        <f>IF(A46="",99999,IF(B46&lt;&gt;SETUP!$D$11,99999,IF(M46="Overdue",100,IF(M46="Exception",200,IF(M46="Due today",300,99999)))+ROW()/10000))</f>
        <v>99999</v>
      </c>
      <c r="P46" s="1"/>
      <c r="Q46" s="1"/>
      <c r="R46" s="1"/>
      <c r="S46" s="1"/>
      <c r="T46" s="1"/>
    </row>
    <row r="47" spans="1:20">
      <c r="A47" s="3"/>
      <c r="B47" s="5"/>
      <c r="C47" s="3"/>
      <c r="D47" s="3"/>
      <c r="E47" s="3"/>
      <c r="F47" s="3"/>
      <c r="G47" s="3"/>
      <c r="H47" s="3"/>
      <c r="I47" s="24"/>
      <c r="J47" s="3"/>
      <c r="K47" s="3"/>
      <c r="L47" s="5"/>
      <c r="M47" s="13" t="str">
        <f>IF(A47="","",IF(OR(B47="",C47="",D47="",E47="",F47="",G47="",H47=""),"Missing",IF(H47="Complete","Complete",IF(H47="Not applicable","Closed",IF(H47="Exception",IF(OR(K47="",L47=""),"Missing",IF(L47&lt;SETUP!$D$11,"Overdue","Exception")),IF(B47=SETUP!$D$11,"Due today","On track"))))))</f>
        <v/>
      </c>
      <c r="N47" s="13" t="str">
        <f t="shared" si="1"/>
        <v/>
      </c>
      <c r="O47" s="21">
        <f>IF(A47="",99999,IF(B47&lt;&gt;SETUP!$D$11,99999,IF(M47="Overdue",100,IF(M47="Exception",200,IF(M47="Due today",300,99999)))+ROW()/10000))</f>
        <v>99999</v>
      </c>
      <c r="P47" s="1"/>
      <c r="Q47" s="1"/>
      <c r="R47" s="1"/>
      <c r="S47" s="1"/>
      <c r="T47" s="1"/>
    </row>
    <row r="48" spans="1:20">
      <c r="A48" s="3"/>
      <c r="B48" s="5"/>
      <c r="C48" s="3"/>
      <c r="D48" s="3"/>
      <c r="E48" s="3"/>
      <c r="F48" s="3"/>
      <c r="G48" s="3"/>
      <c r="H48" s="3"/>
      <c r="I48" s="24"/>
      <c r="J48" s="3"/>
      <c r="K48" s="3"/>
      <c r="L48" s="5"/>
      <c r="M48" s="13" t="str">
        <f>IF(A48="","",IF(OR(B48="",C48="",D48="",E48="",F48="",G48="",H48=""),"Missing",IF(H48="Complete","Complete",IF(H48="Not applicable","Closed",IF(H48="Exception",IF(OR(K48="",L48=""),"Missing",IF(L48&lt;SETUP!$D$11,"Overdue","Exception")),IF(B48=SETUP!$D$11,"Due today","On track"))))))</f>
        <v/>
      </c>
      <c r="N48" s="13" t="str">
        <f t="shared" si="1"/>
        <v/>
      </c>
      <c r="O48" s="21">
        <f>IF(A48="",99999,IF(B48&lt;&gt;SETUP!$D$11,99999,IF(M48="Overdue",100,IF(M48="Exception",200,IF(M48="Due today",300,99999)))+ROW()/10000))</f>
        <v>99999</v>
      </c>
      <c r="P48" s="1"/>
      <c r="Q48" s="1"/>
      <c r="R48" s="1"/>
      <c r="S48" s="1"/>
      <c r="T48" s="1"/>
    </row>
    <row r="49" spans="1:20">
      <c r="A49" s="3"/>
      <c r="B49" s="5"/>
      <c r="C49" s="3"/>
      <c r="D49" s="3"/>
      <c r="E49" s="3"/>
      <c r="F49" s="3"/>
      <c r="G49" s="3"/>
      <c r="H49" s="3"/>
      <c r="I49" s="24"/>
      <c r="J49" s="3"/>
      <c r="K49" s="3"/>
      <c r="L49" s="5"/>
      <c r="M49" s="13" t="str">
        <f>IF(A49="","",IF(OR(B49="",C49="",D49="",E49="",F49="",G49="",H49=""),"Missing",IF(H49="Complete","Complete",IF(H49="Not applicable","Closed",IF(H49="Exception",IF(OR(K49="",L49=""),"Missing",IF(L49&lt;SETUP!$D$11,"Overdue","Exception")),IF(B49=SETUP!$D$11,"Due today","On track"))))))</f>
        <v/>
      </c>
      <c r="N49" s="13" t="str">
        <f t="shared" si="1"/>
        <v/>
      </c>
      <c r="O49" s="21">
        <f>IF(A49="",99999,IF(B49&lt;&gt;SETUP!$D$11,99999,IF(M49="Overdue",100,IF(M49="Exception",200,IF(M49="Due today",300,99999)))+ROW()/10000))</f>
        <v>99999</v>
      </c>
      <c r="P49" s="1"/>
      <c r="Q49" s="1"/>
      <c r="R49" s="1"/>
      <c r="S49" s="1"/>
      <c r="T49" s="1"/>
    </row>
    <row r="50" spans="1:20">
      <c r="A50" s="3"/>
      <c r="B50" s="5"/>
      <c r="C50" s="3"/>
      <c r="D50" s="3"/>
      <c r="E50" s="3"/>
      <c r="F50" s="3"/>
      <c r="G50" s="3"/>
      <c r="H50" s="3"/>
      <c r="I50" s="24"/>
      <c r="J50" s="3"/>
      <c r="K50" s="3"/>
      <c r="L50" s="5"/>
      <c r="M50" s="13" t="str">
        <f>IF(A50="","",IF(OR(B50="",C50="",D50="",E50="",F50="",G50="",H50=""),"Missing",IF(H50="Complete","Complete",IF(H50="Not applicable","Closed",IF(H50="Exception",IF(OR(K50="",L50=""),"Missing",IF(L50&lt;SETUP!$D$11,"Overdue","Exception")),IF(B50=SETUP!$D$11,"Due today","On track"))))))</f>
        <v/>
      </c>
      <c r="N50" s="13" t="str">
        <f t="shared" si="1"/>
        <v/>
      </c>
      <c r="O50" s="21">
        <f>IF(A50="",99999,IF(B50&lt;&gt;SETUP!$D$11,99999,IF(M50="Overdue",100,IF(M50="Exception",200,IF(M50="Due today",300,99999)))+ROW()/10000))</f>
        <v>99999</v>
      </c>
      <c r="P50" s="1"/>
      <c r="Q50" s="1"/>
      <c r="R50" s="1"/>
      <c r="S50" s="1"/>
      <c r="T50" s="1"/>
    </row>
    <row r="51" spans="1:20">
      <c r="A51" s="3"/>
      <c r="B51" s="5"/>
      <c r="C51" s="3"/>
      <c r="D51" s="3"/>
      <c r="E51" s="3"/>
      <c r="F51" s="3"/>
      <c r="G51" s="3"/>
      <c r="H51" s="3"/>
      <c r="I51" s="24"/>
      <c r="J51" s="3"/>
      <c r="K51" s="3"/>
      <c r="L51" s="5"/>
      <c r="M51" s="13" t="str">
        <f>IF(A51="","",IF(OR(B51="",C51="",D51="",E51="",F51="",G51="",H51=""),"Missing",IF(H51="Complete","Complete",IF(H51="Not applicable","Closed",IF(H51="Exception",IF(OR(K51="",L51=""),"Missing",IF(L51&lt;SETUP!$D$11,"Overdue","Exception")),IF(B51=SETUP!$D$11,"Due today","On track"))))))</f>
        <v/>
      </c>
      <c r="N51" s="13" t="str">
        <f t="shared" si="1"/>
        <v/>
      </c>
      <c r="O51" s="21">
        <f>IF(A51="",99999,IF(B51&lt;&gt;SETUP!$D$11,99999,IF(M51="Overdue",100,IF(M51="Exception",200,IF(M51="Due today",300,99999)))+ROW()/10000))</f>
        <v>99999</v>
      </c>
      <c r="P51" s="1"/>
      <c r="Q51" s="1"/>
      <c r="R51" s="1"/>
      <c r="S51" s="1"/>
      <c r="T51" s="1"/>
    </row>
    <row r="52" spans="1:20">
      <c r="A52" s="3"/>
      <c r="B52" s="5"/>
      <c r="C52" s="3"/>
      <c r="D52" s="3"/>
      <c r="E52" s="3"/>
      <c r="F52" s="3"/>
      <c r="G52" s="3"/>
      <c r="H52" s="3"/>
      <c r="I52" s="24"/>
      <c r="J52" s="3"/>
      <c r="K52" s="3"/>
      <c r="L52" s="5"/>
      <c r="M52" s="13" t="str">
        <f>IF(A52="","",IF(OR(B52="",C52="",D52="",E52="",F52="",G52="",H52=""),"Missing",IF(H52="Complete","Complete",IF(H52="Not applicable","Closed",IF(H52="Exception",IF(OR(K52="",L52=""),"Missing",IF(L52&lt;SETUP!$D$11,"Overdue","Exception")),IF(B52=SETUP!$D$11,"Due today","On track"))))))</f>
        <v/>
      </c>
      <c r="N52" s="13" t="str">
        <f t="shared" si="1"/>
        <v/>
      </c>
      <c r="O52" s="21">
        <f>IF(A52="",99999,IF(B52&lt;&gt;SETUP!$D$11,99999,IF(M52="Overdue",100,IF(M52="Exception",200,IF(M52="Due today",300,99999)))+ROW()/10000))</f>
        <v>99999</v>
      </c>
      <c r="P52" s="1"/>
      <c r="Q52" s="1"/>
      <c r="R52" s="1"/>
      <c r="S52" s="1"/>
      <c r="T52" s="1"/>
    </row>
    <row r="53" spans="1:20">
      <c r="A53" s="3"/>
      <c r="B53" s="5"/>
      <c r="C53" s="3"/>
      <c r="D53" s="3"/>
      <c r="E53" s="3"/>
      <c r="F53" s="3"/>
      <c r="G53" s="3"/>
      <c r="H53" s="3"/>
      <c r="I53" s="24"/>
      <c r="J53" s="3"/>
      <c r="K53" s="3"/>
      <c r="L53" s="5"/>
      <c r="M53" s="13" t="str">
        <f>IF(A53="","",IF(OR(B53="",C53="",D53="",E53="",F53="",G53="",H53=""),"Missing",IF(H53="Complete","Complete",IF(H53="Not applicable","Closed",IF(H53="Exception",IF(OR(K53="",L53=""),"Missing",IF(L53&lt;SETUP!$D$11,"Overdue","Exception")),IF(B53=SETUP!$D$11,"Due today","On track"))))))</f>
        <v/>
      </c>
      <c r="N53" s="13" t="str">
        <f t="shared" si="1"/>
        <v/>
      </c>
      <c r="O53" s="21">
        <f>IF(A53="",99999,IF(B53&lt;&gt;SETUP!$D$11,99999,IF(M53="Overdue",100,IF(M53="Exception",200,IF(M53="Due today",300,99999)))+ROW()/10000))</f>
        <v>99999</v>
      </c>
      <c r="P53" s="1"/>
      <c r="Q53" s="1"/>
      <c r="R53" s="1"/>
      <c r="S53" s="1"/>
      <c r="T53" s="1"/>
    </row>
    <row r="54" spans="1:20">
      <c r="A54" s="3"/>
      <c r="B54" s="5"/>
      <c r="C54" s="3"/>
      <c r="D54" s="3"/>
      <c r="E54" s="3"/>
      <c r="F54" s="3"/>
      <c r="G54" s="3"/>
      <c r="H54" s="3"/>
      <c r="I54" s="24"/>
      <c r="J54" s="3"/>
      <c r="K54" s="3"/>
      <c r="L54" s="5"/>
      <c r="M54" s="13" t="str">
        <f>IF(A54="","",IF(OR(B54="",C54="",D54="",E54="",F54="",G54="",H54=""),"Missing",IF(H54="Complete","Complete",IF(H54="Not applicable","Closed",IF(H54="Exception",IF(OR(K54="",L54=""),"Missing",IF(L54&lt;SETUP!$D$11,"Overdue","Exception")),IF(B54=SETUP!$D$11,"Due today","On track"))))))</f>
        <v/>
      </c>
      <c r="N54" s="13" t="str">
        <f t="shared" si="1"/>
        <v/>
      </c>
      <c r="O54" s="21">
        <f>IF(A54="",99999,IF(B54&lt;&gt;SETUP!$D$11,99999,IF(M54="Overdue",100,IF(M54="Exception",200,IF(M54="Due today",300,99999)))+ROW()/10000))</f>
        <v>99999</v>
      </c>
      <c r="P54" s="1"/>
      <c r="Q54" s="1"/>
      <c r="R54" s="1"/>
      <c r="S54" s="1"/>
      <c r="T54" s="1"/>
    </row>
    <row r="55" spans="1:20">
      <c r="A55" s="3"/>
      <c r="B55" s="5"/>
      <c r="C55" s="3"/>
      <c r="D55" s="3"/>
      <c r="E55" s="3"/>
      <c r="F55" s="3"/>
      <c r="G55" s="3"/>
      <c r="H55" s="3"/>
      <c r="I55" s="24"/>
      <c r="J55" s="3"/>
      <c r="K55" s="3"/>
      <c r="L55" s="5"/>
      <c r="M55" s="13" t="str">
        <f>IF(A55="","",IF(OR(B55="",C55="",D55="",E55="",F55="",G55="",H55=""),"Missing",IF(H55="Complete","Complete",IF(H55="Not applicable","Closed",IF(H55="Exception",IF(OR(K55="",L55=""),"Missing",IF(L55&lt;SETUP!$D$11,"Overdue","Exception")),IF(B55=SETUP!$D$11,"Due today","On track"))))))</f>
        <v/>
      </c>
      <c r="N55" s="13" t="str">
        <f t="shared" si="1"/>
        <v/>
      </c>
      <c r="O55" s="21">
        <f>IF(A55="",99999,IF(B55&lt;&gt;SETUP!$D$11,99999,IF(M55="Overdue",100,IF(M55="Exception",200,IF(M55="Due today",300,99999)))+ROW()/10000))</f>
        <v>99999</v>
      </c>
      <c r="P55" s="1"/>
      <c r="Q55" s="1"/>
      <c r="R55" s="1"/>
      <c r="S55" s="1"/>
      <c r="T55" s="1"/>
    </row>
    <row r="56" spans="1:20">
      <c r="A56" s="3"/>
      <c r="B56" s="5"/>
      <c r="C56" s="3"/>
      <c r="D56" s="3"/>
      <c r="E56" s="3"/>
      <c r="F56" s="3"/>
      <c r="G56" s="3"/>
      <c r="H56" s="3"/>
      <c r="I56" s="24"/>
      <c r="J56" s="3"/>
      <c r="K56" s="3"/>
      <c r="L56" s="5"/>
      <c r="M56" s="13" t="str">
        <f>IF(A56="","",IF(OR(B56="",C56="",D56="",E56="",F56="",G56="",H56=""),"Missing",IF(H56="Complete","Complete",IF(H56="Not applicable","Closed",IF(H56="Exception",IF(OR(K56="",L56=""),"Missing",IF(L56&lt;SETUP!$D$11,"Overdue","Exception")),IF(B56=SETUP!$D$11,"Due today","On track"))))))</f>
        <v/>
      </c>
      <c r="N56" s="13" t="str">
        <f t="shared" si="1"/>
        <v/>
      </c>
      <c r="O56" s="21">
        <f>IF(A56="",99999,IF(B56&lt;&gt;SETUP!$D$11,99999,IF(M56="Overdue",100,IF(M56="Exception",200,IF(M56="Due today",300,99999)))+ROW()/10000))</f>
        <v>99999</v>
      </c>
      <c r="P56" s="1"/>
      <c r="Q56" s="1"/>
      <c r="R56" s="1"/>
      <c r="S56" s="1"/>
      <c r="T56" s="1"/>
    </row>
    <row r="57" spans="1:20">
      <c r="A57" s="3"/>
      <c r="B57" s="5"/>
      <c r="C57" s="3"/>
      <c r="D57" s="3"/>
      <c r="E57" s="3"/>
      <c r="F57" s="3"/>
      <c r="G57" s="3"/>
      <c r="H57" s="3"/>
      <c r="I57" s="24"/>
      <c r="J57" s="3"/>
      <c r="K57" s="3"/>
      <c r="L57" s="5"/>
      <c r="M57" s="13" t="str">
        <f>IF(A57="","",IF(OR(B57="",C57="",D57="",E57="",F57="",G57="",H57=""),"Missing",IF(H57="Complete","Complete",IF(H57="Not applicable","Closed",IF(H57="Exception",IF(OR(K57="",L57=""),"Missing",IF(L57&lt;SETUP!$D$11,"Overdue","Exception")),IF(B57=SETUP!$D$11,"Due today","On track"))))))</f>
        <v/>
      </c>
      <c r="N57" s="13" t="str">
        <f t="shared" si="1"/>
        <v/>
      </c>
      <c r="O57" s="21">
        <f>IF(A57="",99999,IF(B57&lt;&gt;SETUP!$D$11,99999,IF(M57="Overdue",100,IF(M57="Exception",200,IF(M57="Due today",300,99999)))+ROW()/10000))</f>
        <v>99999</v>
      </c>
      <c r="P57" s="1"/>
      <c r="Q57" s="1"/>
      <c r="R57" s="1"/>
      <c r="S57" s="1"/>
      <c r="T57" s="1"/>
    </row>
    <row r="58" spans="1:20">
      <c r="A58" s="3"/>
      <c r="B58" s="5"/>
      <c r="C58" s="3"/>
      <c r="D58" s="3"/>
      <c r="E58" s="3"/>
      <c r="F58" s="3"/>
      <c r="G58" s="3"/>
      <c r="H58" s="3"/>
      <c r="I58" s="24"/>
      <c r="J58" s="3"/>
      <c r="K58" s="3"/>
      <c r="L58" s="5"/>
      <c r="M58" s="13" t="str">
        <f>IF(A58="","",IF(OR(B58="",C58="",D58="",E58="",F58="",G58="",H58=""),"Missing",IF(H58="Complete","Complete",IF(H58="Not applicable","Closed",IF(H58="Exception",IF(OR(K58="",L58=""),"Missing",IF(L58&lt;SETUP!$D$11,"Overdue","Exception")),IF(B58=SETUP!$D$11,"Due today","On track"))))))</f>
        <v/>
      </c>
      <c r="N58" s="13" t="str">
        <f t="shared" si="1"/>
        <v/>
      </c>
      <c r="O58" s="21">
        <f>IF(A58="",99999,IF(B58&lt;&gt;SETUP!$D$11,99999,IF(M58="Overdue",100,IF(M58="Exception",200,IF(M58="Due today",300,99999)))+ROW()/10000))</f>
        <v>99999</v>
      </c>
      <c r="P58" s="1"/>
      <c r="Q58" s="1"/>
      <c r="R58" s="1"/>
      <c r="S58" s="1"/>
      <c r="T58" s="1"/>
    </row>
    <row r="59" spans="1:20">
      <c r="A59" s="3"/>
      <c r="B59" s="5"/>
      <c r="C59" s="3"/>
      <c r="D59" s="3"/>
      <c r="E59" s="3"/>
      <c r="F59" s="3"/>
      <c r="G59" s="3"/>
      <c r="H59" s="3"/>
      <c r="I59" s="24"/>
      <c r="J59" s="3"/>
      <c r="K59" s="3"/>
      <c r="L59" s="5"/>
      <c r="M59" s="13" t="str">
        <f>IF(A59="","",IF(OR(B59="",C59="",D59="",E59="",F59="",G59="",H59=""),"Missing",IF(H59="Complete","Complete",IF(H59="Not applicable","Closed",IF(H59="Exception",IF(OR(K59="",L59=""),"Missing",IF(L59&lt;SETUP!$D$11,"Overdue","Exception")),IF(B59=SETUP!$D$11,"Due today","On track"))))))</f>
        <v/>
      </c>
      <c r="N59" s="13" t="str">
        <f t="shared" si="1"/>
        <v/>
      </c>
      <c r="O59" s="21">
        <f>IF(A59="",99999,IF(B59&lt;&gt;SETUP!$D$11,99999,IF(M59="Overdue",100,IF(M59="Exception",200,IF(M59="Due today",300,99999)))+ROW()/10000))</f>
        <v>99999</v>
      </c>
      <c r="P59" s="1"/>
      <c r="Q59" s="1"/>
      <c r="R59" s="1"/>
      <c r="S59" s="1"/>
      <c r="T59" s="1"/>
    </row>
    <row r="60" spans="1:20">
      <c r="A60" s="3"/>
      <c r="B60" s="5"/>
      <c r="C60" s="3"/>
      <c r="D60" s="3"/>
      <c r="E60" s="3"/>
      <c r="F60" s="3"/>
      <c r="G60" s="3"/>
      <c r="H60" s="3"/>
      <c r="I60" s="24"/>
      <c r="J60" s="3"/>
      <c r="K60" s="3"/>
      <c r="L60" s="5"/>
      <c r="M60" s="13" t="str">
        <f>IF(A60="","",IF(OR(B60="",C60="",D60="",E60="",F60="",G60="",H60=""),"Missing",IF(H60="Complete","Complete",IF(H60="Not applicable","Closed",IF(H60="Exception",IF(OR(K60="",L60=""),"Missing",IF(L60&lt;SETUP!$D$11,"Overdue","Exception")),IF(B60=SETUP!$D$11,"Due today","On track"))))))</f>
        <v/>
      </c>
      <c r="N60" s="13" t="str">
        <f t="shared" si="1"/>
        <v/>
      </c>
      <c r="O60" s="21">
        <f>IF(A60="",99999,IF(B60&lt;&gt;SETUP!$D$11,99999,IF(M60="Overdue",100,IF(M60="Exception",200,IF(M60="Due today",300,99999)))+ROW()/10000))</f>
        <v>99999</v>
      </c>
      <c r="P60" s="1"/>
      <c r="Q60" s="1"/>
      <c r="R60" s="1"/>
      <c r="S60" s="1"/>
      <c r="T60" s="1"/>
    </row>
    <row r="61" spans="1:20">
      <c r="A61" s="3"/>
      <c r="B61" s="5"/>
      <c r="C61" s="3"/>
      <c r="D61" s="3"/>
      <c r="E61" s="3"/>
      <c r="F61" s="3"/>
      <c r="G61" s="3"/>
      <c r="H61" s="3"/>
      <c r="I61" s="24"/>
      <c r="J61" s="3"/>
      <c r="K61" s="3"/>
      <c r="L61" s="5"/>
      <c r="M61" s="13" t="str">
        <f>IF(A61="","",IF(OR(B61="",C61="",D61="",E61="",F61="",G61="",H61=""),"Missing",IF(H61="Complete","Complete",IF(H61="Not applicable","Closed",IF(H61="Exception",IF(OR(K61="",L61=""),"Missing",IF(L61&lt;SETUP!$D$11,"Overdue","Exception")),IF(B61=SETUP!$D$11,"Due today","On track"))))))</f>
        <v/>
      </c>
      <c r="N61" s="13" t="str">
        <f t="shared" si="1"/>
        <v/>
      </c>
      <c r="O61" s="21">
        <f>IF(A61="",99999,IF(B61&lt;&gt;SETUP!$D$11,99999,IF(M61="Overdue",100,IF(M61="Exception",200,IF(M61="Due today",300,99999)))+ROW()/10000))</f>
        <v>99999</v>
      </c>
      <c r="P61" s="1"/>
      <c r="Q61" s="1"/>
      <c r="R61" s="1"/>
      <c r="S61" s="1"/>
      <c r="T61" s="1"/>
    </row>
    <row r="62" spans="1:20">
      <c r="A62" s="3"/>
      <c r="B62" s="5"/>
      <c r="C62" s="3"/>
      <c r="D62" s="3"/>
      <c r="E62" s="3"/>
      <c r="F62" s="3"/>
      <c r="G62" s="3"/>
      <c r="H62" s="3"/>
      <c r="I62" s="24"/>
      <c r="J62" s="3"/>
      <c r="K62" s="3"/>
      <c r="L62" s="5"/>
      <c r="M62" s="13" t="str">
        <f>IF(A62="","",IF(OR(B62="",C62="",D62="",E62="",F62="",G62="",H62=""),"Missing",IF(H62="Complete","Complete",IF(H62="Not applicable","Closed",IF(H62="Exception",IF(OR(K62="",L62=""),"Missing",IF(L62&lt;SETUP!$D$11,"Overdue","Exception")),IF(B62=SETUP!$D$11,"Due today","On track"))))))</f>
        <v/>
      </c>
      <c r="N62" s="13" t="str">
        <f t="shared" si="1"/>
        <v/>
      </c>
      <c r="O62" s="21">
        <f>IF(A62="",99999,IF(B62&lt;&gt;SETUP!$D$11,99999,IF(M62="Overdue",100,IF(M62="Exception",200,IF(M62="Due today",300,99999)))+ROW()/10000))</f>
        <v>99999</v>
      </c>
      <c r="P62" s="1"/>
      <c r="Q62" s="1"/>
      <c r="R62" s="1"/>
      <c r="S62" s="1"/>
      <c r="T62" s="1"/>
    </row>
    <row r="63" spans="1:20">
      <c r="A63" s="3"/>
      <c r="B63" s="5"/>
      <c r="C63" s="3"/>
      <c r="D63" s="3"/>
      <c r="E63" s="3"/>
      <c r="F63" s="3"/>
      <c r="G63" s="3"/>
      <c r="H63" s="3"/>
      <c r="I63" s="24"/>
      <c r="J63" s="3"/>
      <c r="K63" s="3"/>
      <c r="L63" s="5"/>
      <c r="M63" s="13" t="str">
        <f>IF(A63="","",IF(OR(B63="",C63="",D63="",E63="",F63="",G63="",H63=""),"Missing",IF(H63="Complete","Complete",IF(H63="Not applicable","Closed",IF(H63="Exception",IF(OR(K63="",L63=""),"Missing",IF(L63&lt;SETUP!$D$11,"Overdue","Exception")),IF(B63=SETUP!$D$11,"Due today","On track"))))))</f>
        <v/>
      </c>
      <c r="N63" s="13" t="str">
        <f t="shared" si="1"/>
        <v/>
      </c>
      <c r="O63" s="21">
        <f>IF(A63="",99999,IF(B63&lt;&gt;SETUP!$D$11,99999,IF(M63="Overdue",100,IF(M63="Exception",200,IF(M63="Due today",300,99999)))+ROW()/10000))</f>
        <v>99999</v>
      </c>
      <c r="P63" s="1"/>
      <c r="Q63" s="1"/>
      <c r="R63" s="1"/>
      <c r="S63" s="1"/>
      <c r="T63" s="1"/>
    </row>
    <row r="64" spans="1:20">
      <c r="A64" s="3"/>
      <c r="B64" s="5"/>
      <c r="C64" s="3"/>
      <c r="D64" s="3"/>
      <c r="E64" s="3"/>
      <c r="F64" s="3"/>
      <c r="G64" s="3"/>
      <c r="H64" s="3"/>
      <c r="I64" s="24"/>
      <c r="J64" s="3"/>
      <c r="K64" s="3"/>
      <c r="L64" s="5"/>
      <c r="M64" s="13" t="str">
        <f>IF(A64="","",IF(OR(B64="",C64="",D64="",E64="",F64="",G64="",H64=""),"Missing",IF(H64="Complete","Complete",IF(H64="Not applicable","Closed",IF(H64="Exception",IF(OR(K64="",L64=""),"Missing",IF(L64&lt;SETUP!$D$11,"Overdue","Exception")),IF(B64=SETUP!$D$11,"Due today","On track"))))))</f>
        <v/>
      </c>
      <c r="N64" s="13" t="str">
        <f t="shared" si="1"/>
        <v/>
      </c>
      <c r="O64" s="21">
        <f>IF(A64="",99999,IF(B64&lt;&gt;SETUP!$D$11,99999,IF(M64="Overdue",100,IF(M64="Exception",200,IF(M64="Due today",300,99999)))+ROW()/10000))</f>
        <v>99999</v>
      </c>
      <c r="P64" s="1"/>
      <c r="Q64" s="1"/>
      <c r="R64" s="1"/>
      <c r="S64" s="1"/>
      <c r="T64" s="1"/>
    </row>
    <row r="65" spans="1:20">
      <c r="A65" s="3"/>
      <c r="B65" s="5"/>
      <c r="C65" s="3"/>
      <c r="D65" s="3"/>
      <c r="E65" s="3"/>
      <c r="F65" s="3"/>
      <c r="G65" s="3"/>
      <c r="H65" s="3"/>
      <c r="I65" s="24"/>
      <c r="J65" s="3"/>
      <c r="K65" s="3"/>
      <c r="L65" s="5"/>
      <c r="M65" s="13" t="str">
        <f>IF(A65="","",IF(OR(B65="",C65="",D65="",E65="",F65="",G65="",H65=""),"Missing",IF(H65="Complete","Complete",IF(H65="Not applicable","Closed",IF(H65="Exception",IF(OR(K65="",L65=""),"Missing",IF(L65&lt;SETUP!$D$11,"Overdue","Exception")),IF(B65=SETUP!$D$11,"Due today","On track"))))))</f>
        <v/>
      </c>
      <c r="N65" s="13" t="str">
        <f t="shared" si="1"/>
        <v/>
      </c>
      <c r="O65" s="21">
        <f>IF(A65="",99999,IF(B65&lt;&gt;SETUP!$D$11,99999,IF(M65="Overdue",100,IF(M65="Exception",200,IF(M65="Due today",300,99999)))+ROW()/10000))</f>
        <v>99999</v>
      </c>
      <c r="P65" s="1"/>
      <c r="Q65" s="1"/>
      <c r="R65" s="1"/>
      <c r="S65" s="1"/>
      <c r="T65" s="1"/>
    </row>
    <row r="66" spans="1:20">
      <c r="A66" s="3"/>
      <c r="B66" s="5"/>
      <c r="C66" s="3"/>
      <c r="D66" s="3"/>
      <c r="E66" s="3"/>
      <c r="F66" s="3"/>
      <c r="G66" s="3"/>
      <c r="H66" s="3"/>
      <c r="I66" s="24"/>
      <c r="J66" s="3"/>
      <c r="K66" s="3"/>
      <c r="L66" s="5"/>
      <c r="M66" s="13" t="str">
        <f>IF(A66="","",IF(OR(B66="",C66="",D66="",E66="",F66="",G66="",H66=""),"Missing",IF(H66="Complete","Complete",IF(H66="Not applicable","Closed",IF(H66="Exception",IF(OR(K66="",L66=""),"Missing",IF(L66&lt;SETUP!$D$11,"Overdue","Exception")),IF(B66=SETUP!$D$11,"Due today","On track"))))))</f>
        <v/>
      </c>
      <c r="N66" s="13" t="str">
        <f t="shared" si="1"/>
        <v/>
      </c>
      <c r="O66" s="21">
        <f>IF(A66="",99999,IF(B66&lt;&gt;SETUP!$D$11,99999,IF(M66="Overdue",100,IF(M66="Exception",200,IF(M66="Due today",300,99999)))+ROW()/10000))</f>
        <v>99999</v>
      </c>
      <c r="P66" s="1"/>
      <c r="Q66" s="1"/>
      <c r="R66" s="1"/>
      <c r="S66" s="1"/>
      <c r="T66" s="1"/>
    </row>
    <row r="67" spans="1:20">
      <c r="A67" s="3"/>
      <c r="B67" s="5"/>
      <c r="C67" s="3"/>
      <c r="D67" s="3"/>
      <c r="E67" s="3"/>
      <c r="F67" s="3"/>
      <c r="G67" s="3"/>
      <c r="H67" s="3"/>
      <c r="I67" s="24"/>
      <c r="J67" s="3"/>
      <c r="K67" s="3"/>
      <c r="L67" s="5"/>
      <c r="M67" s="13" t="str">
        <f>IF(A67="","",IF(OR(B67="",C67="",D67="",E67="",F67="",G67="",H67=""),"Missing",IF(H67="Complete","Complete",IF(H67="Not applicable","Closed",IF(H67="Exception",IF(OR(K67="",L67=""),"Missing",IF(L67&lt;SETUP!$D$11,"Overdue","Exception")),IF(B67=SETUP!$D$11,"Due today","On track"))))))</f>
        <v/>
      </c>
      <c r="N67" s="13" t="str">
        <f t="shared" si="1"/>
        <v/>
      </c>
      <c r="O67" s="21">
        <f>IF(A67="",99999,IF(B67&lt;&gt;SETUP!$D$11,99999,IF(M67="Overdue",100,IF(M67="Exception",200,IF(M67="Due today",300,99999)))+ROW()/10000))</f>
        <v>99999</v>
      </c>
      <c r="P67" s="1"/>
      <c r="Q67" s="1"/>
      <c r="R67" s="1"/>
      <c r="S67" s="1"/>
      <c r="T67" s="1"/>
    </row>
    <row r="68" spans="1:20">
      <c r="A68" s="3"/>
      <c r="B68" s="5"/>
      <c r="C68" s="3"/>
      <c r="D68" s="3"/>
      <c r="E68" s="3"/>
      <c r="F68" s="3"/>
      <c r="G68" s="3"/>
      <c r="H68" s="3"/>
      <c r="I68" s="24"/>
      <c r="J68" s="3"/>
      <c r="K68" s="3"/>
      <c r="L68" s="5"/>
      <c r="M68" s="13" t="str">
        <f>IF(A68="","",IF(OR(B68="",C68="",D68="",E68="",F68="",G68="",H68=""),"Missing",IF(H68="Complete","Complete",IF(H68="Not applicable","Closed",IF(H68="Exception",IF(OR(K68="",L68=""),"Missing",IF(L68&lt;SETUP!$D$11,"Overdue","Exception")),IF(B68=SETUP!$D$11,"Due today","On track"))))))</f>
        <v/>
      </c>
      <c r="N68" s="13" t="str">
        <f t="shared" si="1"/>
        <v/>
      </c>
      <c r="O68" s="21">
        <f>IF(A68="",99999,IF(B68&lt;&gt;SETUP!$D$11,99999,IF(M68="Overdue",100,IF(M68="Exception",200,IF(M68="Due today",300,99999)))+ROW()/10000))</f>
        <v>99999</v>
      </c>
      <c r="P68" s="1"/>
      <c r="Q68" s="1"/>
      <c r="R68" s="1"/>
      <c r="S68" s="1"/>
      <c r="T68" s="1"/>
    </row>
    <row r="69" spans="1:20">
      <c r="A69" s="3"/>
      <c r="B69" s="5"/>
      <c r="C69" s="3"/>
      <c r="D69" s="3"/>
      <c r="E69" s="3"/>
      <c r="F69" s="3"/>
      <c r="G69" s="3"/>
      <c r="H69" s="3"/>
      <c r="I69" s="24"/>
      <c r="J69" s="3"/>
      <c r="K69" s="3"/>
      <c r="L69" s="5"/>
      <c r="M69" s="13" t="str">
        <f>IF(A69="","",IF(OR(B69="",C69="",D69="",E69="",F69="",G69="",H69=""),"Missing",IF(H69="Complete","Complete",IF(H69="Not applicable","Closed",IF(H69="Exception",IF(OR(K69="",L69=""),"Missing",IF(L69&lt;SETUP!$D$11,"Overdue","Exception")),IF(B69=SETUP!$D$11,"Due today","On track"))))))</f>
        <v/>
      </c>
      <c r="N69" s="13" t="str">
        <f t="shared" si="1"/>
        <v/>
      </c>
      <c r="O69" s="21">
        <f>IF(A69="",99999,IF(B69&lt;&gt;SETUP!$D$11,99999,IF(M69="Overdue",100,IF(M69="Exception",200,IF(M69="Due today",300,99999)))+ROW()/10000))</f>
        <v>99999</v>
      </c>
      <c r="P69" s="1"/>
      <c r="Q69" s="1"/>
      <c r="R69" s="1"/>
      <c r="S69" s="1"/>
      <c r="T69" s="1"/>
    </row>
    <row r="70" spans="1:20">
      <c r="A70" s="3"/>
      <c r="B70" s="5"/>
      <c r="C70" s="3"/>
      <c r="D70" s="3"/>
      <c r="E70" s="3"/>
      <c r="F70" s="3"/>
      <c r="G70" s="3"/>
      <c r="H70" s="3"/>
      <c r="I70" s="24"/>
      <c r="J70" s="3"/>
      <c r="K70" s="3"/>
      <c r="L70" s="5"/>
      <c r="M70" s="13" t="str">
        <f>IF(A70="","",IF(OR(B70="",C70="",D70="",E70="",F70="",G70="",H70=""),"Missing",IF(H70="Complete","Complete",IF(H70="Not applicable","Closed",IF(H70="Exception",IF(OR(K70="",L70=""),"Missing",IF(L70&lt;SETUP!$D$11,"Overdue","Exception")),IF(B70=SETUP!$D$11,"Due today","On track"))))))</f>
        <v/>
      </c>
      <c r="N70" s="13" t="str">
        <f t="shared" si="1"/>
        <v/>
      </c>
      <c r="O70" s="21">
        <f>IF(A70="",99999,IF(B70&lt;&gt;SETUP!$D$11,99999,IF(M70="Overdue",100,IF(M70="Exception",200,IF(M70="Due today",300,99999)))+ROW()/10000))</f>
        <v>99999</v>
      </c>
      <c r="P70" s="1"/>
      <c r="Q70" s="1"/>
      <c r="R70" s="1"/>
      <c r="S70" s="1"/>
      <c r="T70" s="1"/>
    </row>
    <row r="71" spans="1:20">
      <c r="A71" s="3"/>
      <c r="B71" s="5"/>
      <c r="C71" s="3"/>
      <c r="D71" s="3"/>
      <c r="E71" s="3"/>
      <c r="F71" s="3"/>
      <c r="G71" s="3"/>
      <c r="H71" s="3"/>
      <c r="I71" s="24"/>
      <c r="J71" s="3"/>
      <c r="K71" s="3"/>
      <c r="L71" s="5"/>
      <c r="M71" s="13" t="str">
        <f>IF(A71="","",IF(OR(B71="",C71="",D71="",E71="",F71="",G71="",H71=""),"Missing",IF(H71="Complete","Complete",IF(H71="Not applicable","Closed",IF(H71="Exception",IF(OR(K71="",L71=""),"Missing",IF(L71&lt;SETUP!$D$11,"Overdue","Exception")),IF(B71=SETUP!$D$11,"Due today","On track"))))))</f>
        <v/>
      </c>
      <c r="N71" s="13" t="str">
        <f t="shared" si="1"/>
        <v/>
      </c>
      <c r="O71" s="21">
        <f>IF(A71="",99999,IF(B71&lt;&gt;SETUP!$D$11,99999,IF(M71="Overdue",100,IF(M71="Exception",200,IF(M71="Due today",300,99999)))+ROW()/10000))</f>
        <v>99999</v>
      </c>
      <c r="P71" s="1"/>
      <c r="Q71" s="1"/>
      <c r="R71" s="1"/>
      <c r="S71" s="1"/>
      <c r="T71" s="1"/>
    </row>
    <row r="72" spans="1:20">
      <c r="A72" s="3"/>
      <c r="B72" s="5"/>
      <c r="C72" s="3"/>
      <c r="D72" s="3"/>
      <c r="E72" s="3"/>
      <c r="F72" s="3"/>
      <c r="G72" s="3"/>
      <c r="H72" s="3"/>
      <c r="I72" s="24"/>
      <c r="J72" s="3"/>
      <c r="K72" s="3"/>
      <c r="L72" s="5"/>
      <c r="M72" s="13" t="str">
        <f>IF(A72="","",IF(OR(B72="",C72="",D72="",E72="",F72="",G72="",H72=""),"Missing",IF(H72="Complete","Complete",IF(H72="Not applicable","Closed",IF(H72="Exception",IF(OR(K72="",L72=""),"Missing",IF(L72&lt;SETUP!$D$11,"Overdue","Exception")),IF(B72=SETUP!$D$11,"Due today","On track"))))))</f>
        <v/>
      </c>
      <c r="N72" s="13" t="str">
        <f t="shared" si="1"/>
        <v/>
      </c>
      <c r="O72" s="21">
        <f>IF(A72="",99999,IF(B72&lt;&gt;SETUP!$D$11,99999,IF(M72="Overdue",100,IF(M72="Exception",200,IF(M72="Due today",300,99999)))+ROW()/10000))</f>
        <v>99999</v>
      </c>
      <c r="P72" s="1"/>
      <c r="Q72" s="1"/>
      <c r="R72" s="1"/>
      <c r="S72" s="1"/>
      <c r="T72" s="1"/>
    </row>
    <row r="73" spans="1:20">
      <c r="A73" s="3"/>
      <c r="B73" s="5"/>
      <c r="C73" s="3"/>
      <c r="D73" s="3"/>
      <c r="E73" s="3"/>
      <c r="F73" s="3"/>
      <c r="G73" s="3"/>
      <c r="H73" s="3"/>
      <c r="I73" s="24"/>
      <c r="J73" s="3"/>
      <c r="K73" s="3"/>
      <c r="L73" s="5"/>
      <c r="M73" s="13" t="str">
        <f>IF(A73="","",IF(OR(B73="",C73="",D73="",E73="",F73="",G73="",H73=""),"Missing",IF(H73="Complete","Complete",IF(H73="Not applicable","Closed",IF(H73="Exception",IF(OR(K73="",L73=""),"Missing",IF(L73&lt;SETUP!$D$11,"Overdue","Exception")),IF(B73=SETUP!$D$11,"Due today","On track"))))))</f>
        <v/>
      </c>
      <c r="N73" s="13" t="str">
        <f t="shared" si="1"/>
        <v/>
      </c>
      <c r="O73" s="21">
        <f>IF(A73="",99999,IF(B73&lt;&gt;SETUP!$D$11,99999,IF(M73="Overdue",100,IF(M73="Exception",200,IF(M73="Due today",300,99999)))+ROW()/10000))</f>
        <v>99999</v>
      </c>
      <c r="P73" s="1"/>
      <c r="Q73" s="1"/>
      <c r="R73" s="1"/>
      <c r="S73" s="1"/>
      <c r="T73" s="1"/>
    </row>
    <row r="74" spans="1:20">
      <c r="A74" s="3"/>
      <c r="B74" s="5"/>
      <c r="C74" s="3"/>
      <c r="D74" s="3"/>
      <c r="E74" s="3"/>
      <c r="F74" s="3"/>
      <c r="G74" s="3"/>
      <c r="H74" s="3"/>
      <c r="I74" s="24"/>
      <c r="J74" s="3"/>
      <c r="K74" s="3"/>
      <c r="L74" s="5"/>
      <c r="M74" s="13" t="str">
        <f>IF(A74="","",IF(OR(B74="",C74="",D74="",E74="",F74="",G74="",H74=""),"Missing",IF(H74="Complete","Complete",IF(H74="Not applicable","Closed",IF(H74="Exception",IF(OR(K74="",L74=""),"Missing",IF(L74&lt;SETUP!$D$11,"Overdue","Exception")),IF(B74=SETUP!$D$11,"Due today","On track"))))))</f>
        <v/>
      </c>
      <c r="N74" s="13" t="str">
        <f t="shared" si="1"/>
        <v/>
      </c>
      <c r="O74" s="21">
        <f>IF(A74="",99999,IF(B74&lt;&gt;SETUP!$D$11,99999,IF(M74="Overdue",100,IF(M74="Exception",200,IF(M74="Due today",300,99999)))+ROW()/10000))</f>
        <v>99999</v>
      </c>
      <c r="P74" s="1"/>
      <c r="Q74" s="1"/>
      <c r="R74" s="1"/>
      <c r="S74" s="1"/>
      <c r="T74" s="1"/>
    </row>
    <row r="75" spans="1:20">
      <c r="A75" s="3"/>
      <c r="B75" s="5"/>
      <c r="C75" s="3"/>
      <c r="D75" s="3"/>
      <c r="E75" s="3"/>
      <c r="F75" s="3"/>
      <c r="G75" s="3"/>
      <c r="H75" s="3"/>
      <c r="I75" s="24"/>
      <c r="J75" s="3"/>
      <c r="K75" s="3"/>
      <c r="L75" s="5"/>
      <c r="M75" s="13" t="str">
        <f>IF(A75="","",IF(OR(B75="",C75="",D75="",E75="",F75="",G75="",H75=""),"Missing",IF(H75="Complete","Complete",IF(H75="Not applicable","Closed",IF(H75="Exception",IF(OR(K75="",L75=""),"Missing",IF(L75&lt;SETUP!$D$11,"Overdue","Exception")),IF(B75=SETUP!$D$11,"Due today","On track"))))))</f>
        <v/>
      </c>
      <c r="N75" s="13" t="str">
        <f t="shared" ref="N75:N106" si="2">IF(A75="","",IF(OR(COUNTIF($A$11:$A$130,A75)&gt;1,B75="",C75="",D75="",E75="",F75="",G75="",H75="",AND(H75="Complete",I75=""),AND(H75="Exception",OR(K75="",L75=""))),"ERROR","PASS"))</f>
        <v/>
      </c>
      <c r="O75" s="21">
        <f>IF(A75="",99999,IF(B75&lt;&gt;SETUP!$D$11,99999,IF(M75="Overdue",100,IF(M75="Exception",200,IF(M75="Due today",300,99999)))+ROW()/10000))</f>
        <v>99999</v>
      </c>
      <c r="P75" s="1"/>
      <c r="Q75" s="1"/>
      <c r="R75" s="1"/>
      <c r="S75" s="1"/>
      <c r="T75" s="1"/>
    </row>
    <row r="76" spans="1:20">
      <c r="A76" s="3"/>
      <c r="B76" s="5"/>
      <c r="C76" s="3"/>
      <c r="D76" s="3"/>
      <c r="E76" s="3"/>
      <c r="F76" s="3"/>
      <c r="G76" s="3"/>
      <c r="H76" s="3"/>
      <c r="I76" s="24"/>
      <c r="J76" s="3"/>
      <c r="K76" s="3"/>
      <c r="L76" s="5"/>
      <c r="M76" s="13" t="str">
        <f>IF(A76="","",IF(OR(B76="",C76="",D76="",E76="",F76="",G76="",H76=""),"Missing",IF(H76="Complete","Complete",IF(H76="Not applicable","Closed",IF(H76="Exception",IF(OR(K76="",L76=""),"Missing",IF(L76&lt;SETUP!$D$11,"Overdue","Exception")),IF(B76=SETUP!$D$11,"Due today","On track"))))))</f>
        <v/>
      </c>
      <c r="N76" s="13" t="str">
        <f t="shared" si="2"/>
        <v/>
      </c>
      <c r="O76" s="21">
        <f>IF(A76="",99999,IF(B76&lt;&gt;SETUP!$D$11,99999,IF(M76="Overdue",100,IF(M76="Exception",200,IF(M76="Due today",300,99999)))+ROW()/10000))</f>
        <v>99999</v>
      </c>
      <c r="P76" s="1"/>
      <c r="Q76" s="1"/>
      <c r="R76" s="1"/>
      <c r="S76" s="1"/>
      <c r="T76" s="1"/>
    </row>
    <row r="77" spans="1:20">
      <c r="A77" s="3"/>
      <c r="B77" s="5"/>
      <c r="C77" s="3"/>
      <c r="D77" s="3"/>
      <c r="E77" s="3"/>
      <c r="F77" s="3"/>
      <c r="G77" s="3"/>
      <c r="H77" s="3"/>
      <c r="I77" s="24"/>
      <c r="J77" s="3"/>
      <c r="K77" s="3"/>
      <c r="L77" s="5"/>
      <c r="M77" s="13" t="str">
        <f>IF(A77="","",IF(OR(B77="",C77="",D77="",E77="",F77="",G77="",H77=""),"Missing",IF(H77="Complete","Complete",IF(H77="Not applicable","Closed",IF(H77="Exception",IF(OR(K77="",L77=""),"Missing",IF(L77&lt;SETUP!$D$11,"Overdue","Exception")),IF(B77=SETUP!$D$11,"Due today","On track"))))))</f>
        <v/>
      </c>
      <c r="N77" s="13" t="str">
        <f t="shared" si="2"/>
        <v/>
      </c>
      <c r="O77" s="21">
        <f>IF(A77="",99999,IF(B77&lt;&gt;SETUP!$D$11,99999,IF(M77="Overdue",100,IF(M77="Exception",200,IF(M77="Due today",300,99999)))+ROW()/10000))</f>
        <v>99999</v>
      </c>
      <c r="P77" s="1"/>
      <c r="Q77" s="1"/>
      <c r="R77" s="1"/>
      <c r="S77" s="1"/>
      <c r="T77" s="1"/>
    </row>
    <row r="78" spans="1:20">
      <c r="A78" s="3"/>
      <c r="B78" s="5"/>
      <c r="C78" s="3"/>
      <c r="D78" s="3"/>
      <c r="E78" s="3"/>
      <c r="F78" s="3"/>
      <c r="G78" s="3"/>
      <c r="H78" s="3"/>
      <c r="I78" s="24"/>
      <c r="J78" s="3"/>
      <c r="K78" s="3"/>
      <c r="L78" s="5"/>
      <c r="M78" s="13" t="str">
        <f>IF(A78="","",IF(OR(B78="",C78="",D78="",E78="",F78="",G78="",H78=""),"Missing",IF(H78="Complete","Complete",IF(H78="Not applicable","Closed",IF(H78="Exception",IF(OR(K78="",L78=""),"Missing",IF(L78&lt;SETUP!$D$11,"Overdue","Exception")),IF(B78=SETUP!$D$11,"Due today","On track"))))))</f>
        <v/>
      </c>
      <c r="N78" s="13" t="str">
        <f t="shared" si="2"/>
        <v/>
      </c>
      <c r="O78" s="21">
        <f>IF(A78="",99999,IF(B78&lt;&gt;SETUP!$D$11,99999,IF(M78="Overdue",100,IF(M78="Exception",200,IF(M78="Due today",300,99999)))+ROW()/10000))</f>
        <v>99999</v>
      </c>
      <c r="P78" s="1"/>
      <c r="Q78" s="1"/>
      <c r="R78" s="1"/>
      <c r="S78" s="1"/>
      <c r="T78" s="1"/>
    </row>
    <row r="79" spans="1:20">
      <c r="A79" s="3"/>
      <c r="B79" s="5"/>
      <c r="C79" s="3"/>
      <c r="D79" s="3"/>
      <c r="E79" s="3"/>
      <c r="F79" s="3"/>
      <c r="G79" s="3"/>
      <c r="H79" s="3"/>
      <c r="I79" s="24"/>
      <c r="J79" s="3"/>
      <c r="K79" s="3"/>
      <c r="L79" s="5"/>
      <c r="M79" s="13" t="str">
        <f>IF(A79="","",IF(OR(B79="",C79="",D79="",E79="",F79="",G79="",H79=""),"Missing",IF(H79="Complete","Complete",IF(H79="Not applicable","Closed",IF(H79="Exception",IF(OR(K79="",L79=""),"Missing",IF(L79&lt;SETUP!$D$11,"Overdue","Exception")),IF(B79=SETUP!$D$11,"Due today","On track"))))))</f>
        <v/>
      </c>
      <c r="N79" s="13" t="str">
        <f t="shared" si="2"/>
        <v/>
      </c>
      <c r="O79" s="21">
        <f>IF(A79="",99999,IF(B79&lt;&gt;SETUP!$D$11,99999,IF(M79="Overdue",100,IF(M79="Exception",200,IF(M79="Due today",300,99999)))+ROW()/10000))</f>
        <v>99999</v>
      </c>
      <c r="P79" s="1"/>
      <c r="Q79" s="1"/>
      <c r="R79" s="1"/>
      <c r="S79" s="1"/>
      <c r="T79" s="1"/>
    </row>
    <row r="80" spans="1:20">
      <c r="A80" s="3"/>
      <c r="B80" s="5"/>
      <c r="C80" s="3"/>
      <c r="D80" s="3"/>
      <c r="E80" s="3"/>
      <c r="F80" s="3"/>
      <c r="G80" s="3"/>
      <c r="H80" s="3"/>
      <c r="I80" s="24"/>
      <c r="J80" s="3"/>
      <c r="K80" s="3"/>
      <c r="L80" s="5"/>
      <c r="M80" s="13" t="str">
        <f>IF(A80="","",IF(OR(B80="",C80="",D80="",E80="",F80="",G80="",H80=""),"Missing",IF(H80="Complete","Complete",IF(H80="Not applicable","Closed",IF(H80="Exception",IF(OR(K80="",L80=""),"Missing",IF(L80&lt;SETUP!$D$11,"Overdue","Exception")),IF(B80=SETUP!$D$11,"Due today","On track"))))))</f>
        <v/>
      </c>
      <c r="N80" s="13" t="str">
        <f t="shared" si="2"/>
        <v/>
      </c>
      <c r="O80" s="21">
        <f>IF(A80="",99999,IF(B80&lt;&gt;SETUP!$D$11,99999,IF(M80="Overdue",100,IF(M80="Exception",200,IF(M80="Due today",300,99999)))+ROW()/10000))</f>
        <v>99999</v>
      </c>
      <c r="P80" s="1"/>
      <c r="Q80" s="1"/>
      <c r="R80" s="1"/>
      <c r="S80" s="1"/>
      <c r="T80" s="1"/>
    </row>
    <row r="81" spans="1:20">
      <c r="A81" s="3"/>
      <c r="B81" s="5"/>
      <c r="C81" s="3"/>
      <c r="D81" s="3"/>
      <c r="E81" s="3"/>
      <c r="F81" s="3"/>
      <c r="G81" s="3"/>
      <c r="H81" s="3"/>
      <c r="I81" s="24"/>
      <c r="J81" s="3"/>
      <c r="K81" s="3"/>
      <c r="L81" s="5"/>
      <c r="M81" s="13" t="str">
        <f>IF(A81="","",IF(OR(B81="",C81="",D81="",E81="",F81="",G81="",H81=""),"Missing",IF(H81="Complete","Complete",IF(H81="Not applicable","Closed",IF(H81="Exception",IF(OR(K81="",L81=""),"Missing",IF(L81&lt;SETUP!$D$11,"Overdue","Exception")),IF(B81=SETUP!$D$11,"Due today","On track"))))))</f>
        <v/>
      </c>
      <c r="N81" s="13" t="str">
        <f t="shared" si="2"/>
        <v/>
      </c>
      <c r="O81" s="21">
        <f>IF(A81="",99999,IF(B81&lt;&gt;SETUP!$D$11,99999,IF(M81="Overdue",100,IF(M81="Exception",200,IF(M81="Due today",300,99999)))+ROW()/10000))</f>
        <v>99999</v>
      </c>
      <c r="P81" s="1"/>
      <c r="Q81" s="1"/>
      <c r="R81" s="1"/>
      <c r="S81" s="1"/>
      <c r="T81" s="1"/>
    </row>
    <row r="82" spans="1:20">
      <c r="A82" s="3"/>
      <c r="B82" s="5"/>
      <c r="C82" s="3"/>
      <c r="D82" s="3"/>
      <c r="E82" s="3"/>
      <c r="F82" s="3"/>
      <c r="G82" s="3"/>
      <c r="H82" s="3"/>
      <c r="I82" s="24"/>
      <c r="J82" s="3"/>
      <c r="K82" s="3"/>
      <c r="L82" s="5"/>
      <c r="M82" s="13" t="str">
        <f>IF(A82="","",IF(OR(B82="",C82="",D82="",E82="",F82="",G82="",H82=""),"Missing",IF(H82="Complete","Complete",IF(H82="Not applicable","Closed",IF(H82="Exception",IF(OR(K82="",L82=""),"Missing",IF(L82&lt;SETUP!$D$11,"Overdue","Exception")),IF(B82=SETUP!$D$11,"Due today","On track"))))))</f>
        <v/>
      </c>
      <c r="N82" s="13" t="str">
        <f t="shared" si="2"/>
        <v/>
      </c>
      <c r="O82" s="21">
        <f>IF(A82="",99999,IF(B82&lt;&gt;SETUP!$D$11,99999,IF(M82="Overdue",100,IF(M82="Exception",200,IF(M82="Due today",300,99999)))+ROW()/10000))</f>
        <v>99999</v>
      </c>
      <c r="P82" s="1"/>
      <c r="Q82" s="1"/>
      <c r="R82" s="1"/>
      <c r="S82" s="1"/>
      <c r="T82" s="1"/>
    </row>
    <row r="83" spans="1:20">
      <c r="A83" s="3"/>
      <c r="B83" s="5"/>
      <c r="C83" s="3"/>
      <c r="D83" s="3"/>
      <c r="E83" s="3"/>
      <c r="F83" s="3"/>
      <c r="G83" s="3"/>
      <c r="H83" s="3"/>
      <c r="I83" s="24"/>
      <c r="J83" s="3"/>
      <c r="K83" s="3"/>
      <c r="L83" s="5"/>
      <c r="M83" s="13" t="str">
        <f>IF(A83="","",IF(OR(B83="",C83="",D83="",E83="",F83="",G83="",H83=""),"Missing",IF(H83="Complete","Complete",IF(H83="Not applicable","Closed",IF(H83="Exception",IF(OR(K83="",L83=""),"Missing",IF(L83&lt;SETUP!$D$11,"Overdue","Exception")),IF(B83=SETUP!$D$11,"Due today","On track"))))))</f>
        <v/>
      </c>
      <c r="N83" s="13" t="str">
        <f t="shared" si="2"/>
        <v/>
      </c>
      <c r="O83" s="21">
        <f>IF(A83="",99999,IF(B83&lt;&gt;SETUP!$D$11,99999,IF(M83="Overdue",100,IF(M83="Exception",200,IF(M83="Due today",300,99999)))+ROW()/10000))</f>
        <v>99999</v>
      </c>
      <c r="P83" s="1"/>
      <c r="Q83" s="1"/>
      <c r="R83" s="1"/>
      <c r="S83" s="1"/>
      <c r="T83" s="1"/>
    </row>
    <row r="84" spans="1:20">
      <c r="A84" s="3"/>
      <c r="B84" s="5"/>
      <c r="C84" s="3"/>
      <c r="D84" s="3"/>
      <c r="E84" s="3"/>
      <c r="F84" s="3"/>
      <c r="G84" s="3"/>
      <c r="H84" s="3"/>
      <c r="I84" s="24"/>
      <c r="J84" s="3"/>
      <c r="K84" s="3"/>
      <c r="L84" s="5"/>
      <c r="M84" s="13" t="str">
        <f>IF(A84="","",IF(OR(B84="",C84="",D84="",E84="",F84="",G84="",H84=""),"Missing",IF(H84="Complete","Complete",IF(H84="Not applicable","Closed",IF(H84="Exception",IF(OR(K84="",L84=""),"Missing",IF(L84&lt;SETUP!$D$11,"Overdue","Exception")),IF(B84=SETUP!$D$11,"Due today","On track"))))))</f>
        <v/>
      </c>
      <c r="N84" s="13" t="str">
        <f t="shared" si="2"/>
        <v/>
      </c>
      <c r="O84" s="21">
        <f>IF(A84="",99999,IF(B84&lt;&gt;SETUP!$D$11,99999,IF(M84="Overdue",100,IF(M84="Exception",200,IF(M84="Due today",300,99999)))+ROW()/10000))</f>
        <v>99999</v>
      </c>
      <c r="P84" s="1"/>
      <c r="Q84" s="1"/>
      <c r="R84" s="1"/>
      <c r="S84" s="1"/>
      <c r="T84" s="1"/>
    </row>
    <row r="85" spans="1:20">
      <c r="A85" s="3"/>
      <c r="B85" s="5"/>
      <c r="C85" s="3"/>
      <c r="D85" s="3"/>
      <c r="E85" s="3"/>
      <c r="F85" s="3"/>
      <c r="G85" s="3"/>
      <c r="H85" s="3"/>
      <c r="I85" s="24"/>
      <c r="J85" s="3"/>
      <c r="K85" s="3"/>
      <c r="L85" s="5"/>
      <c r="M85" s="13" t="str">
        <f>IF(A85="","",IF(OR(B85="",C85="",D85="",E85="",F85="",G85="",H85=""),"Missing",IF(H85="Complete","Complete",IF(H85="Not applicable","Closed",IF(H85="Exception",IF(OR(K85="",L85=""),"Missing",IF(L85&lt;SETUP!$D$11,"Overdue","Exception")),IF(B85=SETUP!$D$11,"Due today","On track"))))))</f>
        <v/>
      </c>
      <c r="N85" s="13" t="str">
        <f t="shared" si="2"/>
        <v/>
      </c>
      <c r="O85" s="21">
        <f>IF(A85="",99999,IF(B85&lt;&gt;SETUP!$D$11,99999,IF(M85="Overdue",100,IF(M85="Exception",200,IF(M85="Due today",300,99999)))+ROW()/10000))</f>
        <v>99999</v>
      </c>
      <c r="P85" s="1"/>
      <c r="Q85" s="1"/>
      <c r="R85" s="1"/>
      <c r="S85" s="1"/>
      <c r="T85" s="1"/>
    </row>
    <row r="86" spans="1:20">
      <c r="A86" s="3"/>
      <c r="B86" s="5"/>
      <c r="C86" s="3"/>
      <c r="D86" s="3"/>
      <c r="E86" s="3"/>
      <c r="F86" s="3"/>
      <c r="G86" s="3"/>
      <c r="H86" s="3"/>
      <c r="I86" s="24"/>
      <c r="J86" s="3"/>
      <c r="K86" s="3"/>
      <c r="L86" s="5"/>
      <c r="M86" s="13" t="str">
        <f>IF(A86="","",IF(OR(B86="",C86="",D86="",E86="",F86="",G86="",H86=""),"Missing",IF(H86="Complete","Complete",IF(H86="Not applicable","Closed",IF(H86="Exception",IF(OR(K86="",L86=""),"Missing",IF(L86&lt;SETUP!$D$11,"Overdue","Exception")),IF(B86=SETUP!$D$11,"Due today","On track"))))))</f>
        <v/>
      </c>
      <c r="N86" s="13" t="str">
        <f t="shared" si="2"/>
        <v/>
      </c>
      <c r="O86" s="21">
        <f>IF(A86="",99999,IF(B86&lt;&gt;SETUP!$D$11,99999,IF(M86="Overdue",100,IF(M86="Exception",200,IF(M86="Due today",300,99999)))+ROW()/10000))</f>
        <v>99999</v>
      </c>
      <c r="P86" s="1"/>
      <c r="Q86" s="1"/>
      <c r="R86" s="1"/>
      <c r="S86" s="1"/>
      <c r="T86" s="1"/>
    </row>
    <row r="87" spans="1:20">
      <c r="A87" s="3"/>
      <c r="B87" s="5"/>
      <c r="C87" s="3"/>
      <c r="D87" s="3"/>
      <c r="E87" s="3"/>
      <c r="F87" s="3"/>
      <c r="G87" s="3"/>
      <c r="H87" s="3"/>
      <c r="I87" s="24"/>
      <c r="J87" s="3"/>
      <c r="K87" s="3"/>
      <c r="L87" s="5"/>
      <c r="M87" s="13" t="str">
        <f>IF(A87="","",IF(OR(B87="",C87="",D87="",E87="",F87="",G87="",H87=""),"Missing",IF(H87="Complete","Complete",IF(H87="Not applicable","Closed",IF(H87="Exception",IF(OR(K87="",L87=""),"Missing",IF(L87&lt;SETUP!$D$11,"Overdue","Exception")),IF(B87=SETUP!$D$11,"Due today","On track"))))))</f>
        <v/>
      </c>
      <c r="N87" s="13" t="str">
        <f t="shared" si="2"/>
        <v/>
      </c>
      <c r="O87" s="21">
        <f>IF(A87="",99999,IF(B87&lt;&gt;SETUP!$D$11,99999,IF(M87="Overdue",100,IF(M87="Exception",200,IF(M87="Due today",300,99999)))+ROW()/10000))</f>
        <v>99999</v>
      </c>
      <c r="P87" s="1"/>
      <c r="Q87" s="1"/>
      <c r="R87" s="1"/>
      <c r="S87" s="1"/>
      <c r="T87" s="1"/>
    </row>
    <row r="88" spans="1:20">
      <c r="A88" s="3"/>
      <c r="B88" s="5"/>
      <c r="C88" s="3"/>
      <c r="D88" s="3"/>
      <c r="E88" s="3"/>
      <c r="F88" s="3"/>
      <c r="G88" s="3"/>
      <c r="H88" s="3"/>
      <c r="I88" s="24"/>
      <c r="J88" s="3"/>
      <c r="K88" s="3"/>
      <c r="L88" s="5"/>
      <c r="M88" s="13" t="str">
        <f>IF(A88="","",IF(OR(B88="",C88="",D88="",E88="",F88="",G88="",H88=""),"Missing",IF(H88="Complete","Complete",IF(H88="Not applicable","Closed",IF(H88="Exception",IF(OR(K88="",L88=""),"Missing",IF(L88&lt;SETUP!$D$11,"Overdue","Exception")),IF(B88=SETUP!$D$11,"Due today","On track"))))))</f>
        <v/>
      </c>
      <c r="N88" s="13" t="str">
        <f t="shared" si="2"/>
        <v/>
      </c>
      <c r="O88" s="21">
        <f>IF(A88="",99999,IF(B88&lt;&gt;SETUP!$D$11,99999,IF(M88="Overdue",100,IF(M88="Exception",200,IF(M88="Due today",300,99999)))+ROW()/10000))</f>
        <v>99999</v>
      </c>
      <c r="P88" s="1"/>
      <c r="Q88" s="1"/>
      <c r="R88" s="1"/>
      <c r="S88" s="1"/>
      <c r="T88" s="1"/>
    </row>
    <row r="89" spans="1:20">
      <c r="A89" s="3"/>
      <c r="B89" s="5"/>
      <c r="C89" s="3"/>
      <c r="D89" s="3"/>
      <c r="E89" s="3"/>
      <c r="F89" s="3"/>
      <c r="G89" s="3"/>
      <c r="H89" s="3"/>
      <c r="I89" s="24"/>
      <c r="J89" s="3"/>
      <c r="K89" s="3"/>
      <c r="L89" s="5"/>
      <c r="M89" s="13" t="str">
        <f>IF(A89="","",IF(OR(B89="",C89="",D89="",E89="",F89="",G89="",H89=""),"Missing",IF(H89="Complete","Complete",IF(H89="Not applicable","Closed",IF(H89="Exception",IF(OR(K89="",L89=""),"Missing",IF(L89&lt;SETUP!$D$11,"Overdue","Exception")),IF(B89=SETUP!$D$11,"Due today","On track"))))))</f>
        <v/>
      </c>
      <c r="N89" s="13" t="str">
        <f t="shared" si="2"/>
        <v/>
      </c>
      <c r="O89" s="21">
        <f>IF(A89="",99999,IF(B89&lt;&gt;SETUP!$D$11,99999,IF(M89="Overdue",100,IF(M89="Exception",200,IF(M89="Due today",300,99999)))+ROW()/10000))</f>
        <v>99999</v>
      </c>
      <c r="P89" s="1"/>
      <c r="Q89" s="1"/>
      <c r="R89" s="1"/>
      <c r="S89" s="1"/>
      <c r="T89" s="1"/>
    </row>
    <row r="90" spans="1:20">
      <c r="A90" s="3"/>
      <c r="B90" s="5"/>
      <c r="C90" s="3"/>
      <c r="D90" s="3"/>
      <c r="E90" s="3"/>
      <c r="F90" s="3"/>
      <c r="G90" s="3"/>
      <c r="H90" s="3"/>
      <c r="I90" s="24"/>
      <c r="J90" s="3"/>
      <c r="K90" s="3"/>
      <c r="L90" s="5"/>
      <c r="M90" s="13" t="str">
        <f>IF(A90="","",IF(OR(B90="",C90="",D90="",E90="",F90="",G90="",H90=""),"Missing",IF(H90="Complete","Complete",IF(H90="Not applicable","Closed",IF(H90="Exception",IF(OR(K90="",L90=""),"Missing",IF(L90&lt;SETUP!$D$11,"Overdue","Exception")),IF(B90=SETUP!$D$11,"Due today","On track"))))))</f>
        <v/>
      </c>
      <c r="N90" s="13" t="str">
        <f t="shared" si="2"/>
        <v/>
      </c>
      <c r="O90" s="21">
        <f>IF(A90="",99999,IF(B90&lt;&gt;SETUP!$D$11,99999,IF(M90="Overdue",100,IF(M90="Exception",200,IF(M90="Due today",300,99999)))+ROW()/10000))</f>
        <v>99999</v>
      </c>
      <c r="P90" s="1"/>
      <c r="Q90" s="1"/>
      <c r="R90" s="1"/>
      <c r="S90" s="1"/>
      <c r="T90" s="1"/>
    </row>
    <row r="91" spans="1:20">
      <c r="A91" s="3"/>
      <c r="B91" s="5"/>
      <c r="C91" s="3"/>
      <c r="D91" s="3"/>
      <c r="E91" s="3"/>
      <c r="F91" s="3"/>
      <c r="G91" s="3"/>
      <c r="H91" s="3"/>
      <c r="I91" s="24"/>
      <c r="J91" s="3"/>
      <c r="K91" s="3"/>
      <c r="L91" s="5"/>
      <c r="M91" s="13" t="str">
        <f>IF(A91="","",IF(OR(B91="",C91="",D91="",E91="",F91="",G91="",H91=""),"Missing",IF(H91="Complete","Complete",IF(H91="Not applicable","Closed",IF(H91="Exception",IF(OR(K91="",L91=""),"Missing",IF(L91&lt;SETUP!$D$11,"Overdue","Exception")),IF(B91=SETUP!$D$11,"Due today","On track"))))))</f>
        <v/>
      </c>
      <c r="N91" s="13" t="str">
        <f t="shared" si="2"/>
        <v/>
      </c>
      <c r="O91" s="21">
        <f>IF(A91="",99999,IF(B91&lt;&gt;SETUP!$D$11,99999,IF(M91="Overdue",100,IF(M91="Exception",200,IF(M91="Due today",300,99999)))+ROW()/10000))</f>
        <v>99999</v>
      </c>
      <c r="P91" s="1"/>
      <c r="Q91" s="1"/>
      <c r="R91" s="1"/>
      <c r="S91" s="1"/>
      <c r="T91" s="1"/>
    </row>
    <row r="92" spans="1:20">
      <c r="A92" s="3"/>
      <c r="B92" s="5"/>
      <c r="C92" s="3"/>
      <c r="D92" s="3"/>
      <c r="E92" s="3"/>
      <c r="F92" s="3"/>
      <c r="G92" s="3"/>
      <c r="H92" s="3"/>
      <c r="I92" s="24"/>
      <c r="J92" s="3"/>
      <c r="K92" s="3"/>
      <c r="L92" s="5"/>
      <c r="M92" s="13" t="str">
        <f>IF(A92="","",IF(OR(B92="",C92="",D92="",E92="",F92="",G92="",H92=""),"Missing",IF(H92="Complete","Complete",IF(H92="Not applicable","Closed",IF(H92="Exception",IF(OR(K92="",L92=""),"Missing",IF(L92&lt;SETUP!$D$11,"Overdue","Exception")),IF(B92=SETUP!$D$11,"Due today","On track"))))))</f>
        <v/>
      </c>
      <c r="N92" s="13" t="str">
        <f t="shared" si="2"/>
        <v/>
      </c>
      <c r="O92" s="21">
        <f>IF(A92="",99999,IF(B92&lt;&gt;SETUP!$D$11,99999,IF(M92="Overdue",100,IF(M92="Exception",200,IF(M92="Due today",300,99999)))+ROW()/10000))</f>
        <v>99999</v>
      </c>
      <c r="P92" s="1"/>
      <c r="Q92" s="1"/>
      <c r="R92" s="1"/>
      <c r="S92" s="1"/>
      <c r="T92" s="1"/>
    </row>
    <row r="93" spans="1:20">
      <c r="A93" s="3"/>
      <c r="B93" s="5"/>
      <c r="C93" s="3"/>
      <c r="D93" s="3"/>
      <c r="E93" s="3"/>
      <c r="F93" s="3"/>
      <c r="G93" s="3"/>
      <c r="H93" s="3"/>
      <c r="I93" s="24"/>
      <c r="J93" s="3"/>
      <c r="K93" s="3"/>
      <c r="L93" s="5"/>
      <c r="M93" s="13" t="str">
        <f>IF(A93="","",IF(OR(B93="",C93="",D93="",E93="",F93="",G93="",H93=""),"Missing",IF(H93="Complete","Complete",IF(H93="Not applicable","Closed",IF(H93="Exception",IF(OR(K93="",L93=""),"Missing",IF(L93&lt;SETUP!$D$11,"Overdue","Exception")),IF(B93=SETUP!$D$11,"Due today","On track"))))))</f>
        <v/>
      </c>
      <c r="N93" s="13" t="str">
        <f t="shared" si="2"/>
        <v/>
      </c>
      <c r="O93" s="21">
        <f>IF(A93="",99999,IF(B93&lt;&gt;SETUP!$D$11,99999,IF(M93="Overdue",100,IF(M93="Exception",200,IF(M93="Due today",300,99999)))+ROW()/10000))</f>
        <v>99999</v>
      </c>
      <c r="P93" s="1"/>
      <c r="Q93" s="1"/>
      <c r="R93" s="1"/>
      <c r="S93" s="1"/>
      <c r="T93" s="1"/>
    </row>
    <row r="94" spans="1:20">
      <c r="A94" s="3"/>
      <c r="B94" s="5"/>
      <c r="C94" s="3"/>
      <c r="D94" s="3"/>
      <c r="E94" s="3"/>
      <c r="F94" s="3"/>
      <c r="G94" s="3"/>
      <c r="H94" s="3"/>
      <c r="I94" s="24"/>
      <c r="J94" s="3"/>
      <c r="K94" s="3"/>
      <c r="L94" s="5"/>
      <c r="M94" s="13" t="str">
        <f>IF(A94="","",IF(OR(B94="",C94="",D94="",E94="",F94="",G94="",H94=""),"Missing",IF(H94="Complete","Complete",IF(H94="Not applicable","Closed",IF(H94="Exception",IF(OR(K94="",L94=""),"Missing",IF(L94&lt;SETUP!$D$11,"Overdue","Exception")),IF(B94=SETUP!$D$11,"Due today","On track"))))))</f>
        <v/>
      </c>
      <c r="N94" s="13" t="str">
        <f t="shared" si="2"/>
        <v/>
      </c>
      <c r="O94" s="21">
        <f>IF(A94="",99999,IF(B94&lt;&gt;SETUP!$D$11,99999,IF(M94="Overdue",100,IF(M94="Exception",200,IF(M94="Due today",300,99999)))+ROW()/10000))</f>
        <v>99999</v>
      </c>
      <c r="P94" s="1"/>
      <c r="Q94" s="1"/>
      <c r="R94" s="1"/>
      <c r="S94" s="1"/>
      <c r="T94" s="1"/>
    </row>
    <row r="95" spans="1:20">
      <c r="A95" s="3"/>
      <c r="B95" s="5"/>
      <c r="C95" s="3"/>
      <c r="D95" s="3"/>
      <c r="E95" s="3"/>
      <c r="F95" s="3"/>
      <c r="G95" s="3"/>
      <c r="H95" s="3"/>
      <c r="I95" s="24"/>
      <c r="J95" s="3"/>
      <c r="K95" s="3"/>
      <c r="L95" s="5"/>
      <c r="M95" s="13" t="str">
        <f>IF(A95="","",IF(OR(B95="",C95="",D95="",E95="",F95="",G95="",H95=""),"Missing",IF(H95="Complete","Complete",IF(H95="Not applicable","Closed",IF(H95="Exception",IF(OR(K95="",L95=""),"Missing",IF(L95&lt;SETUP!$D$11,"Overdue","Exception")),IF(B95=SETUP!$D$11,"Due today","On track"))))))</f>
        <v/>
      </c>
      <c r="N95" s="13" t="str">
        <f t="shared" si="2"/>
        <v/>
      </c>
      <c r="O95" s="21">
        <f>IF(A95="",99999,IF(B95&lt;&gt;SETUP!$D$11,99999,IF(M95="Overdue",100,IF(M95="Exception",200,IF(M95="Due today",300,99999)))+ROW()/10000))</f>
        <v>99999</v>
      </c>
      <c r="P95" s="1"/>
      <c r="Q95" s="1"/>
      <c r="R95" s="1"/>
      <c r="S95" s="1"/>
      <c r="T95" s="1"/>
    </row>
    <row r="96" spans="1:20">
      <c r="A96" s="3"/>
      <c r="B96" s="5"/>
      <c r="C96" s="3"/>
      <c r="D96" s="3"/>
      <c r="E96" s="3"/>
      <c r="F96" s="3"/>
      <c r="G96" s="3"/>
      <c r="H96" s="3"/>
      <c r="I96" s="24"/>
      <c r="J96" s="3"/>
      <c r="K96" s="3"/>
      <c r="L96" s="5"/>
      <c r="M96" s="13" t="str">
        <f>IF(A96="","",IF(OR(B96="",C96="",D96="",E96="",F96="",G96="",H96=""),"Missing",IF(H96="Complete","Complete",IF(H96="Not applicable","Closed",IF(H96="Exception",IF(OR(K96="",L96=""),"Missing",IF(L96&lt;SETUP!$D$11,"Overdue","Exception")),IF(B96=SETUP!$D$11,"Due today","On track"))))))</f>
        <v/>
      </c>
      <c r="N96" s="13" t="str">
        <f t="shared" si="2"/>
        <v/>
      </c>
      <c r="O96" s="21">
        <f>IF(A96="",99999,IF(B96&lt;&gt;SETUP!$D$11,99999,IF(M96="Overdue",100,IF(M96="Exception",200,IF(M96="Due today",300,99999)))+ROW()/10000))</f>
        <v>99999</v>
      </c>
      <c r="P96" s="1"/>
      <c r="Q96" s="1"/>
      <c r="R96" s="1"/>
      <c r="S96" s="1"/>
      <c r="T96" s="1"/>
    </row>
    <row r="97" spans="1:20">
      <c r="A97" s="3"/>
      <c r="B97" s="5"/>
      <c r="C97" s="3"/>
      <c r="D97" s="3"/>
      <c r="E97" s="3"/>
      <c r="F97" s="3"/>
      <c r="G97" s="3"/>
      <c r="H97" s="3"/>
      <c r="I97" s="24"/>
      <c r="J97" s="3"/>
      <c r="K97" s="3"/>
      <c r="L97" s="5"/>
      <c r="M97" s="13" t="str">
        <f>IF(A97="","",IF(OR(B97="",C97="",D97="",E97="",F97="",G97="",H97=""),"Missing",IF(H97="Complete","Complete",IF(H97="Not applicable","Closed",IF(H97="Exception",IF(OR(K97="",L97=""),"Missing",IF(L97&lt;SETUP!$D$11,"Overdue","Exception")),IF(B97=SETUP!$D$11,"Due today","On track"))))))</f>
        <v/>
      </c>
      <c r="N97" s="13" t="str">
        <f t="shared" si="2"/>
        <v/>
      </c>
      <c r="O97" s="21">
        <f>IF(A97="",99999,IF(B97&lt;&gt;SETUP!$D$11,99999,IF(M97="Overdue",100,IF(M97="Exception",200,IF(M97="Due today",300,99999)))+ROW()/10000))</f>
        <v>99999</v>
      </c>
      <c r="P97" s="1"/>
      <c r="Q97" s="1"/>
      <c r="R97" s="1"/>
      <c r="S97" s="1"/>
      <c r="T97" s="1"/>
    </row>
    <row r="98" spans="1:20">
      <c r="A98" s="3"/>
      <c r="B98" s="5"/>
      <c r="C98" s="3"/>
      <c r="D98" s="3"/>
      <c r="E98" s="3"/>
      <c r="F98" s="3"/>
      <c r="G98" s="3"/>
      <c r="H98" s="3"/>
      <c r="I98" s="24"/>
      <c r="J98" s="3"/>
      <c r="K98" s="3"/>
      <c r="L98" s="5"/>
      <c r="M98" s="13" t="str">
        <f>IF(A98="","",IF(OR(B98="",C98="",D98="",E98="",F98="",G98="",H98=""),"Missing",IF(H98="Complete","Complete",IF(H98="Not applicable","Closed",IF(H98="Exception",IF(OR(K98="",L98=""),"Missing",IF(L98&lt;SETUP!$D$11,"Overdue","Exception")),IF(B98=SETUP!$D$11,"Due today","On track"))))))</f>
        <v/>
      </c>
      <c r="N98" s="13" t="str">
        <f t="shared" si="2"/>
        <v/>
      </c>
      <c r="O98" s="21">
        <f>IF(A98="",99999,IF(B98&lt;&gt;SETUP!$D$11,99999,IF(M98="Overdue",100,IF(M98="Exception",200,IF(M98="Due today",300,99999)))+ROW()/10000))</f>
        <v>99999</v>
      </c>
      <c r="P98" s="1"/>
      <c r="Q98" s="1"/>
      <c r="R98" s="1"/>
      <c r="S98" s="1"/>
      <c r="T98" s="1"/>
    </row>
    <row r="99" spans="1:20">
      <c r="A99" s="3"/>
      <c r="B99" s="5"/>
      <c r="C99" s="3"/>
      <c r="D99" s="3"/>
      <c r="E99" s="3"/>
      <c r="F99" s="3"/>
      <c r="G99" s="3"/>
      <c r="H99" s="3"/>
      <c r="I99" s="24"/>
      <c r="J99" s="3"/>
      <c r="K99" s="3"/>
      <c r="L99" s="5"/>
      <c r="M99" s="13" t="str">
        <f>IF(A99="","",IF(OR(B99="",C99="",D99="",E99="",F99="",G99="",H99=""),"Missing",IF(H99="Complete","Complete",IF(H99="Not applicable","Closed",IF(H99="Exception",IF(OR(K99="",L99=""),"Missing",IF(L99&lt;SETUP!$D$11,"Overdue","Exception")),IF(B99=SETUP!$D$11,"Due today","On track"))))))</f>
        <v/>
      </c>
      <c r="N99" s="13" t="str">
        <f t="shared" si="2"/>
        <v/>
      </c>
      <c r="O99" s="21">
        <f>IF(A99="",99999,IF(B99&lt;&gt;SETUP!$D$11,99999,IF(M99="Overdue",100,IF(M99="Exception",200,IF(M99="Due today",300,99999)))+ROW()/10000))</f>
        <v>99999</v>
      </c>
      <c r="P99" s="1"/>
      <c r="Q99" s="1"/>
      <c r="R99" s="1"/>
      <c r="S99" s="1"/>
      <c r="T99" s="1"/>
    </row>
    <row r="100" spans="1:20">
      <c r="A100" s="3"/>
      <c r="B100" s="5"/>
      <c r="C100" s="3"/>
      <c r="D100" s="3"/>
      <c r="E100" s="3"/>
      <c r="F100" s="3"/>
      <c r="G100" s="3"/>
      <c r="H100" s="3"/>
      <c r="I100" s="24"/>
      <c r="J100" s="3"/>
      <c r="K100" s="3"/>
      <c r="L100" s="5"/>
      <c r="M100" s="13" t="str">
        <f>IF(A100="","",IF(OR(B100="",C100="",D100="",E100="",F100="",G100="",H100=""),"Missing",IF(H100="Complete","Complete",IF(H100="Not applicable","Closed",IF(H100="Exception",IF(OR(K100="",L100=""),"Missing",IF(L100&lt;SETUP!$D$11,"Overdue","Exception")),IF(B100=SETUP!$D$11,"Due today","On track"))))))</f>
        <v/>
      </c>
      <c r="N100" s="13" t="str">
        <f t="shared" si="2"/>
        <v/>
      </c>
      <c r="O100" s="21">
        <f>IF(A100="",99999,IF(B100&lt;&gt;SETUP!$D$11,99999,IF(M100="Overdue",100,IF(M100="Exception",200,IF(M100="Due today",300,99999)))+ROW()/10000))</f>
        <v>99999</v>
      </c>
      <c r="P100" s="1"/>
      <c r="Q100" s="1"/>
      <c r="R100" s="1"/>
      <c r="S100" s="1"/>
      <c r="T100" s="1"/>
    </row>
    <row r="101" spans="1:20">
      <c r="A101" s="3"/>
      <c r="B101" s="5"/>
      <c r="C101" s="3"/>
      <c r="D101" s="3"/>
      <c r="E101" s="3"/>
      <c r="F101" s="3"/>
      <c r="G101" s="3"/>
      <c r="H101" s="3"/>
      <c r="I101" s="24"/>
      <c r="J101" s="3"/>
      <c r="K101" s="3"/>
      <c r="L101" s="5"/>
      <c r="M101" s="13" t="str">
        <f>IF(A101="","",IF(OR(B101="",C101="",D101="",E101="",F101="",G101="",H101=""),"Missing",IF(H101="Complete","Complete",IF(H101="Not applicable","Closed",IF(H101="Exception",IF(OR(K101="",L101=""),"Missing",IF(L101&lt;SETUP!$D$11,"Overdue","Exception")),IF(B101=SETUP!$D$11,"Due today","On track"))))))</f>
        <v/>
      </c>
      <c r="N101" s="13" t="str">
        <f t="shared" si="2"/>
        <v/>
      </c>
      <c r="O101" s="21">
        <f>IF(A101="",99999,IF(B101&lt;&gt;SETUP!$D$11,99999,IF(M101="Overdue",100,IF(M101="Exception",200,IF(M101="Due today",300,99999)))+ROW()/10000))</f>
        <v>99999</v>
      </c>
      <c r="P101" s="1"/>
      <c r="Q101" s="1"/>
      <c r="R101" s="1"/>
      <c r="S101" s="1"/>
      <c r="T101" s="1"/>
    </row>
    <row r="102" spans="1:20">
      <c r="A102" s="3"/>
      <c r="B102" s="5"/>
      <c r="C102" s="3"/>
      <c r="D102" s="3"/>
      <c r="E102" s="3"/>
      <c r="F102" s="3"/>
      <c r="G102" s="3"/>
      <c r="H102" s="3"/>
      <c r="I102" s="24"/>
      <c r="J102" s="3"/>
      <c r="K102" s="3"/>
      <c r="L102" s="5"/>
      <c r="M102" s="13" t="str">
        <f>IF(A102="","",IF(OR(B102="",C102="",D102="",E102="",F102="",G102="",H102=""),"Missing",IF(H102="Complete","Complete",IF(H102="Not applicable","Closed",IF(H102="Exception",IF(OR(K102="",L102=""),"Missing",IF(L102&lt;SETUP!$D$11,"Overdue","Exception")),IF(B102=SETUP!$D$11,"Due today","On track"))))))</f>
        <v/>
      </c>
      <c r="N102" s="13" t="str">
        <f t="shared" si="2"/>
        <v/>
      </c>
      <c r="O102" s="21">
        <f>IF(A102="",99999,IF(B102&lt;&gt;SETUP!$D$11,99999,IF(M102="Overdue",100,IF(M102="Exception",200,IF(M102="Due today",300,99999)))+ROW()/10000))</f>
        <v>99999</v>
      </c>
      <c r="P102" s="1"/>
      <c r="Q102" s="1"/>
      <c r="R102" s="1"/>
      <c r="S102" s="1"/>
      <c r="T102" s="1"/>
    </row>
    <row r="103" spans="1:20">
      <c r="A103" s="3"/>
      <c r="B103" s="5"/>
      <c r="C103" s="3"/>
      <c r="D103" s="3"/>
      <c r="E103" s="3"/>
      <c r="F103" s="3"/>
      <c r="G103" s="3"/>
      <c r="H103" s="3"/>
      <c r="I103" s="24"/>
      <c r="J103" s="3"/>
      <c r="K103" s="3"/>
      <c r="L103" s="5"/>
      <c r="M103" s="13" t="str">
        <f>IF(A103="","",IF(OR(B103="",C103="",D103="",E103="",F103="",G103="",H103=""),"Missing",IF(H103="Complete","Complete",IF(H103="Not applicable","Closed",IF(H103="Exception",IF(OR(K103="",L103=""),"Missing",IF(L103&lt;SETUP!$D$11,"Overdue","Exception")),IF(B103=SETUP!$D$11,"Due today","On track"))))))</f>
        <v/>
      </c>
      <c r="N103" s="13" t="str">
        <f t="shared" si="2"/>
        <v/>
      </c>
      <c r="O103" s="21">
        <f>IF(A103="",99999,IF(B103&lt;&gt;SETUP!$D$11,99999,IF(M103="Overdue",100,IF(M103="Exception",200,IF(M103="Due today",300,99999)))+ROW()/10000))</f>
        <v>99999</v>
      </c>
      <c r="P103" s="1"/>
      <c r="Q103" s="1"/>
      <c r="R103" s="1"/>
      <c r="S103" s="1"/>
      <c r="T103" s="1"/>
    </row>
    <row r="104" spans="1:20">
      <c r="A104" s="3"/>
      <c r="B104" s="5"/>
      <c r="C104" s="3"/>
      <c r="D104" s="3"/>
      <c r="E104" s="3"/>
      <c r="F104" s="3"/>
      <c r="G104" s="3"/>
      <c r="H104" s="3"/>
      <c r="I104" s="24"/>
      <c r="J104" s="3"/>
      <c r="K104" s="3"/>
      <c r="L104" s="5"/>
      <c r="M104" s="13" t="str">
        <f>IF(A104="","",IF(OR(B104="",C104="",D104="",E104="",F104="",G104="",H104=""),"Missing",IF(H104="Complete","Complete",IF(H104="Not applicable","Closed",IF(H104="Exception",IF(OR(K104="",L104=""),"Missing",IF(L104&lt;SETUP!$D$11,"Overdue","Exception")),IF(B104=SETUP!$D$11,"Due today","On track"))))))</f>
        <v/>
      </c>
      <c r="N104" s="13" t="str">
        <f t="shared" si="2"/>
        <v/>
      </c>
      <c r="O104" s="21">
        <f>IF(A104="",99999,IF(B104&lt;&gt;SETUP!$D$11,99999,IF(M104="Overdue",100,IF(M104="Exception",200,IF(M104="Due today",300,99999)))+ROW()/10000))</f>
        <v>99999</v>
      </c>
      <c r="P104" s="1"/>
      <c r="Q104" s="1"/>
      <c r="R104" s="1"/>
      <c r="S104" s="1"/>
      <c r="T104" s="1"/>
    </row>
    <row r="105" spans="1:20">
      <c r="A105" s="3"/>
      <c r="B105" s="5"/>
      <c r="C105" s="3"/>
      <c r="D105" s="3"/>
      <c r="E105" s="3"/>
      <c r="F105" s="3"/>
      <c r="G105" s="3"/>
      <c r="H105" s="3"/>
      <c r="I105" s="24"/>
      <c r="J105" s="3"/>
      <c r="K105" s="3"/>
      <c r="L105" s="5"/>
      <c r="M105" s="13" t="str">
        <f>IF(A105="","",IF(OR(B105="",C105="",D105="",E105="",F105="",G105="",H105=""),"Missing",IF(H105="Complete","Complete",IF(H105="Not applicable","Closed",IF(H105="Exception",IF(OR(K105="",L105=""),"Missing",IF(L105&lt;SETUP!$D$11,"Overdue","Exception")),IF(B105=SETUP!$D$11,"Due today","On track"))))))</f>
        <v/>
      </c>
      <c r="N105" s="13" t="str">
        <f t="shared" si="2"/>
        <v/>
      </c>
      <c r="O105" s="21">
        <f>IF(A105="",99999,IF(B105&lt;&gt;SETUP!$D$11,99999,IF(M105="Overdue",100,IF(M105="Exception",200,IF(M105="Due today",300,99999)))+ROW()/10000))</f>
        <v>99999</v>
      </c>
      <c r="P105" s="1"/>
      <c r="Q105" s="1"/>
      <c r="R105" s="1"/>
      <c r="S105" s="1"/>
      <c r="T105" s="1"/>
    </row>
    <row r="106" spans="1:20">
      <c r="A106" s="3"/>
      <c r="B106" s="5"/>
      <c r="C106" s="3"/>
      <c r="D106" s="3"/>
      <c r="E106" s="3"/>
      <c r="F106" s="3"/>
      <c r="G106" s="3"/>
      <c r="H106" s="3"/>
      <c r="I106" s="24"/>
      <c r="J106" s="3"/>
      <c r="K106" s="3"/>
      <c r="L106" s="5"/>
      <c r="M106" s="13" t="str">
        <f>IF(A106="","",IF(OR(B106="",C106="",D106="",E106="",F106="",G106="",H106=""),"Missing",IF(H106="Complete","Complete",IF(H106="Not applicable","Closed",IF(H106="Exception",IF(OR(K106="",L106=""),"Missing",IF(L106&lt;SETUP!$D$11,"Overdue","Exception")),IF(B106=SETUP!$D$11,"Due today","On track"))))))</f>
        <v/>
      </c>
      <c r="N106" s="13" t="str">
        <f t="shared" si="2"/>
        <v/>
      </c>
      <c r="O106" s="21">
        <f>IF(A106="",99999,IF(B106&lt;&gt;SETUP!$D$11,99999,IF(M106="Overdue",100,IF(M106="Exception",200,IF(M106="Due today",300,99999)))+ROW()/10000))</f>
        <v>99999</v>
      </c>
      <c r="P106" s="1"/>
      <c r="Q106" s="1"/>
      <c r="R106" s="1"/>
      <c r="S106" s="1"/>
      <c r="T106" s="1"/>
    </row>
    <row r="107" spans="1:20">
      <c r="A107" s="3"/>
      <c r="B107" s="5"/>
      <c r="C107" s="3"/>
      <c r="D107" s="3"/>
      <c r="E107" s="3"/>
      <c r="F107" s="3"/>
      <c r="G107" s="3"/>
      <c r="H107" s="3"/>
      <c r="I107" s="24"/>
      <c r="J107" s="3"/>
      <c r="K107" s="3"/>
      <c r="L107" s="5"/>
      <c r="M107" s="13" t="str">
        <f>IF(A107="","",IF(OR(B107="",C107="",D107="",E107="",F107="",G107="",H107=""),"Missing",IF(H107="Complete","Complete",IF(H107="Not applicable","Closed",IF(H107="Exception",IF(OR(K107="",L107=""),"Missing",IF(L107&lt;SETUP!$D$11,"Overdue","Exception")),IF(B107=SETUP!$D$11,"Due today","On track"))))))</f>
        <v/>
      </c>
      <c r="N107" s="13" t="str">
        <f t="shared" ref="N107:N130" si="3">IF(A107="","",IF(OR(COUNTIF($A$11:$A$130,A107)&gt;1,B107="",C107="",D107="",E107="",F107="",G107="",H107="",AND(H107="Complete",I107=""),AND(H107="Exception",OR(K107="",L107=""))),"ERROR","PASS"))</f>
        <v/>
      </c>
      <c r="O107" s="21">
        <f>IF(A107="",99999,IF(B107&lt;&gt;SETUP!$D$11,99999,IF(M107="Overdue",100,IF(M107="Exception",200,IF(M107="Due today",300,99999)))+ROW()/10000))</f>
        <v>99999</v>
      </c>
      <c r="P107" s="1"/>
      <c r="Q107" s="1"/>
      <c r="R107" s="1"/>
      <c r="S107" s="1"/>
      <c r="T107" s="1"/>
    </row>
    <row r="108" spans="1:20">
      <c r="A108" s="3"/>
      <c r="B108" s="5"/>
      <c r="C108" s="3"/>
      <c r="D108" s="3"/>
      <c r="E108" s="3"/>
      <c r="F108" s="3"/>
      <c r="G108" s="3"/>
      <c r="H108" s="3"/>
      <c r="I108" s="24"/>
      <c r="J108" s="3"/>
      <c r="K108" s="3"/>
      <c r="L108" s="5"/>
      <c r="M108" s="13" t="str">
        <f>IF(A108="","",IF(OR(B108="",C108="",D108="",E108="",F108="",G108="",H108=""),"Missing",IF(H108="Complete","Complete",IF(H108="Not applicable","Closed",IF(H108="Exception",IF(OR(K108="",L108=""),"Missing",IF(L108&lt;SETUP!$D$11,"Overdue","Exception")),IF(B108=SETUP!$D$11,"Due today","On track"))))))</f>
        <v/>
      </c>
      <c r="N108" s="13" t="str">
        <f t="shared" si="3"/>
        <v/>
      </c>
      <c r="O108" s="21">
        <f>IF(A108="",99999,IF(B108&lt;&gt;SETUP!$D$11,99999,IF(M108="Overdue",100,IF(M108="Exception",200,IF(M108="Due today",300,99999)))+ROW()/10000))</f>
        <v>99999</v>
      </c>
      <c r="P108" s="1"/>
      <c r="Q108" s="1"/>
      <c r="R108" s="1"/>
      <c r="S108" s="1"/>
      <c r="T108" s="1"/>
    </row>
    <row r="109" spans="1:20">
      <c r="A109" s="3"/>
      <c r="B109" s="5"/>
      <c r="C109" s="3"/>
      <c r="D109" s="3"/>
      <c r="E109" s="3"/>
      <c r="F109" s="3"/>
      <c r="G109" s="3"/>
      <c r="H109" s="3"/>
      <c r="I109" s="24"/>
      <c r="J109" s="3"/>
      <c r="K109" s="3"/>
      <c r="L109" s="5"/>
      <c r="M109" s="13" t="str">
        <f>IF(A109="","",IF(OR(B109="",C109="",D109="",E109="",F109="",G109="",H109=""),"Missing",IF(H109="Complete","Complete",IF(H109="Not applicable","Closed",IF(H109="Exception",IF(OR(K109="",L109=""),"Missing",IF(L109&lt;SETUP!$D$11,"Overdue","Exception")),IF(B109=SETUP!$D$11,"Due today","On track"))))))</f>
        <v/>
      </c>
      <c r="N109" s="13" t="str">
        <f t="shared" si="3"/>
        <v/>
      </c>
      <c r="O109" s="21">
        <f>IF(A109="",99999,IF(B109&lt;&gt;SETUP!$D$11,99999,IF(M109="Overdue",100,IF(M109="Exception",200,IF(M109="Due today",300,99999)))+ROW()/10000))</f>
        <v>99999</v>
      </c>
      <c r="P109" s="1"/>
      <c r="Q109" s="1"/>
      <c r="R109" s="1"/>
      <c r="S109" s="1"/>
      <c r="T109" s="1"/>
    </row>
    <row r="110" spans="1:20">
      <c r="A110" s="3"/>
      <c r="B110" s="5"/>
      <c r="C110" s="3"/>
      <c r="D110" s="3"/>
      <c r="E110" s="3"/>
      <c r="F110" s="3"/>
      <c r="G110" s="3"/>
      <c r="H110" s="3"/>
      <c r="I110" s="24"/>
      <c r="J110" s="3"/>
      <c r="K110" s="3"/>
      <c r="L110" s="5"/>
      <c r="M110" s="13" t="str">
        <f>IF(A110="","",IF(OR(B110="",C110="",D110="",E110="",F110="",G110="",H110=""),"Missing",IF(H110="Complete","Complete",IF(H110="Not applicable","Closed",IF(H110="Exception",IF(OR(K110="",L110=""),"Missing",IF(L110&lt;SETUP!$D$11,"Overdue","Exception")),IF(B110=SETUP!$D$11,"Due today","On track"))))))</f>
        <v/>
      </c>
      <c r="N110" s="13" t="str">
        <f t="shared" si="3"/>
        <v/>
      </c>
      <c r="O110" s="21">
        <f>IF(A110="",99999,IF(B110&lt;&gt;SETUP!$D$11,99999,IF(M110="Overdue",100,IF(M110="Exception",200,IF(M110="Due today",300,99999)))+ROW()/10000))</f>
        <v>99999</v>
      </c>
      <c r="P110" s="1"/>
      <c r="Q110" s="1"/>
      <c r="R110" s="1"/>
      <c r="S110" s="1"/>
      <c r="T110" s="1"/>
    </row>
    <row r="111" spans="1:20">
      <c r="A111" s="3"/>
      <c r="B111" s="5"/>
      <c r="C111" s="3"/>
      <c r="D111" s="3"/>
      <c r="E111" s="3"/>
      <c r="F111" s="3"/>
      <c r="G111" s="3"/>
      <c r="H111" s="3"/>
      <c r="I111" s="24"/>
      <c r="J111" s="3"/>
      <c r="K111" s="3"/>
      <c r="L111" s="5"/>
      <c r="M111" s="13" t="str">
        <f>IF(A111="","",IF(OR(B111="",C111="",D111="",E111="",F111="",G111="",H111=""),"Missing",IF(H111="Complete","Complete",IF(H111="Not applicable","Closed",IF(H111="Exception",IF(OR(K111="",L111=""),"Missing",IF(L111&lt;SETUP!$D$11,"Overdue","Exception")),IF(B111=SETUP!$D$11,"Due today","On track"))))))</f>
        <v/>
      </c>
      <c r="N111" s="13" t="str">
        <f t="shared" si="3"/>
        <v/>
      </c>
      <c r="O111" s="21">
        <f>IF(A111="",99999,IF(B111&lt;&gt;SETUP!$D$11,99999,IF(M111="Overdue",100,IF(M111="Exception",200,IF(M111="Due today",300,99999)))+ROW()/10000))</f>
        <v>99999</v>
      </c>
      <c r="P111" s="1"/>
      <c r="Q111" s="1"/>
      <c r="R111" s="1"/>
      <c r="S111" s="1"/>
      <c r="T111" s="1"/>
    </row>
    <row r="112" spans="1:20">
      <c r="A112" s="3"/>
      <c r="B112" s="5"/>
      <c r="C112" s="3"/>
      <c r="D112" s="3"/>
      <c r="E112" s="3"/>
      <c r="F112" s="3"/>
      <c r="G112" s="3"/>
      <c r="H112" s="3"/>
      <c r="I112" s="24"/>
      <c r="J112" s="3"/>
      <c r="K112" s="3"/>
      <c r="L112" s="5"/>
      <c r="M112" s="13" t="str">
        <f>IF(A112="","",IF(OR(B112="",C112="",D112="",E112="",F112="",G112="",H112=""),"Missing",IF(H112="Complete","Complete",IF(H112="Not applicable","Closed",IF(H112="Exception",IF(OR(K112="",L112=""),"Missing",IF(L112&lt;SETUP!$D$11,"Overdue","Exception")),IF(B112=SETUP!$D$11,"Due today","On track"))))))</f>
        <v/>
      </c>
      <c r="N112" s="13" t="str">
        <f t="shared" si="3"/>
        <v/>
      </c>
      <c r="O112" s="21">
        <f>IF(A112="",99999,IF(B112&lt;&gt;SETUP!$D$11,99999,IF(M112="Overdue",100,IF(M112="Exception",200,IF(M112="Due today",300,99999)))+ROW()/10000))</f>
        <v>99999</v>
      </c>
      <c r="P112" s="1"/>
      <c r="Q112" s="1"/>
      <c r="R112" s="1"/>
      <c r="S112" s="1"/>
      <c r="T112" s="1"/>
    </row>
    <row r="113" spans="1:20">
      <c r="A113" s="3"/>
      <c r="B113" s="5"/>
      <c r="C113" s="3"/>
      <c r="D113" s="3"/>
      <c r="E113" s="3"/>
      <c r="F113" s="3"/>
      <c r="G113" s="3"/>
      <c r="H113" s="3"/>
      <c r="I113" s="24"/>
      <c r="J113" s="3"/>
      <c r="K113" s="3"/>
      <c r="L113" s="5"/>
      <c r="M113" s="13" t="str">
        <f>IF(A113="","",IF(OR(B113="",C113="",D113="",E113="",F113="",G113="",H113=""),"Missing",IF(H113="Complete","Complete",IF(H113="Not applicable","Closed",IF(H113="Exception",IF(OR(K113="",L113=""),"Missing",IF(L113&lt;SETUP!$D$11,"Overdue","Exception")),IF(B113=SETUP!$D$11,"Due today","On track"))))))</f>
        <v/>
      </c>
      <c r="N113" s="13" t="str">
        <f t="shared" si="3"/>
        <v/>
      </c>
      <c r="O113" s="21">
        <f>IF(A113="",99999,IF(B113&lt;&gt;SETUP!$D$11,99999,IF(M113="Overdue",100,IF(M113="Exception",200,IF(M113="Due today",300,99999)))+ROW()/10000))</f>
        <v>99999</v>
      </c>
      <c r="P113" s="1"/>
      <c r="Q113" s="1"/>
      <c r="R113" s="1"/>
      <c r="S113" s="1"/>
      <c r="T113" s="1"/>
    </row>
    <row r="114" spans="1:20">
      <c r="A114" s="3"/>
      <c r="B114" s="5"/>
      <c r="C114" s="3"/>
      <c r="D114" s="3"/>
      <c r="E114" s="3"/>
      <c r="F114" s="3"/>
      <c r="G114" s="3"/>
      <c r="H114" s="3"/>
      <c r="I114" s="24"/>
      <c r="J114" s="3"/>
      <c r="K114" s="3"/>
      <c r="L114" s="5"/>
      <c r="M114" s="13" t="str">
        <f>IF(A114="","",IF(OR(B114="",C114="",D114="",E114="",F114="",G114="",H114=""),"Missing",IF(H114="Complete","Complete",IF(H114="Not applicable","Closed",IF(H114="Exception",IF(OR(K114="",L114=""),"Missing",IF(L114&lt;SETUP!$D$11,"Overdue","Exception")),IF(B114=SETUP!$D$11,"Due today","On track"))))))</f>
        <v/>
      </c>
      <c r="N114" s="13" t="str">
        <f t="shared" si="3"/>
        <v/>
      </c>
      <c r="O114" s="21">
        <f>IF(A114="",99999,IF(B114&lt;&gt;SETUP!$D$11,99999,IF(M114="Overdue",100,IF(M114="Exception",200,IF(M114="Due today",300,99999)))+ROW()/10000))</f>
        <v>99999</v>
      </c>
      <c r="P114" s="1"/>
      <c r="Q114" s="1"/>
      <c r="R114" s="1"/>
      <c r="S114" s="1"/>
      <c r="T114" s="1"/>
    </row>
    <row r="115" spans="1:20">
      <c r="A115" s="3"/>
      <c r="B115" s="5"/>
      <c r="C115" s="3"/>
      <c r="D115" s="3"/>
      <c r="E115" s="3"/>
      <c r="F115" s="3"/>
      <c r="G115" s="3"/>
      <c r="H115" s="3"/>
      <c r="I115" s="24"/>
      <c r="J115" s="3"/>
      <c r="K115" s="3"/>
      <c r="L115" s="5"/>
      <c r="M115" s="13" t="str">
        <f>IF(A115="","",IF(OR(B115="",C115="",D115="",E115="",F115="",G115="",H115=""),"Missing",IF(H115="Complete","Complete",IF(H115="Not applicable","Closed",IF(H115="Exception",IF(OR(K115="",L115=""),"Missing",IF(L115&lt;SETUP!$D$11,"Overdue","Exception")),IF(B115=SETUP!$D$11,"Due today","On track"))))))</f>
        <v/>
      </c>
      <c r="N115" s="13" t="str">
        <f t="shared" si="3"/>
        <v/>
      </c>
      <c r="O115" s="21">
        <f>IF(A115="",99999,IF(B115&lt;&gt;SETUP!$D$11,99999,IF(M115="Overdue",100,IF(M115="Exception",200,IF(M115="Due today",300,99999)))+ROW()/10000))</f>
        <v>99999</v>
      </c>
      <c r="P115" s="1"/>
      <c r="Q115" s="1"/>
      <c r="R115" s="1"/>
      <c r="S115" s="1"/>
      <c r="T115" s="1"/>
    </row>
    <row r="116" spans="1:20">
      <c r="A116" s="3"/>
      <c r="B116" s="5"/>
      <c r="C116" s="3"/>
      <c r="D116" s="3"/>
      <c r="E116" s="3"/>
      <c r="F116" s="3"/>
      <c r="G116" s="3"/>
      <c r="H116" s="3"/>
      <c r="I116" s="24"/>
      <c r="J116" s="3"/>
      <c r="K116" s="3"/>
      <c r="L116" s="5"/>
      <c r="M116" s="13" t="str">
        <f>IF(A116="","",IF(OR(B116="",C116="",D116="",E116="",F116="",G116="",H116=""),"Missing",IF(H116="Complete","Complete",IF(H116="Not applicable","Closed",IF(H116="Exception",IF(OR(K116="",L116=""),"Missing",IF(L116&lt;SETUP!$D$11,"Overdue","Exception")),IF(B116=SETUP!$D$11,"Due today","On track"))))))</f>
        <v/>
      </c>
      <c r="N116" s="13" t="str">
        <f t="shared" si="3"/>
        <v/>
      </c>
      <c r="O116" s="21">
        <f>IF(A116="",99999,IF(B116&lt;&gt;SETUP!$D$11,99999,IF(M116="Overdue",100,IF(M116="Exception",200,IF(M116="Due today",300,99999)))+ROW()/10000))</f>
        <v>99999</v>
      </c>
      <c r="P116" s="1"/>
      <c r="Q116" s="1"/>
      <c r="R116" s="1"/>
      <c r="S116" s="1"/>
      <c r="T116" s="1"/>
    </row>
    <row r="117" spans="1:20">
      <c r="A117" s="3"/>
      <c r="B117" s="5"/>
      <c r="C117" s="3"/>
      <c r="D117" s="3"/>
      <c r="E117" s="3"/>
      <c r="F117" s="3"/>
      <c r="G117" s="3"/>
      <c r="H117" s="3"/>
      <c r="I117" s="24"/>
      <c r="J117" s="3"/>
      <c r="K117" s="3"/>
      <c r="L117" s="5"/>
      <c r="M117" s="13" t="str">
        <f>IF(A117="","",IF(OR(B117="",C117="",D117="",E117="",F117="",G117="",H117=""),"Missing",IF(H117="Complete","Complete",IF(H117="Not applicable","Closed",IF(H117="Exception",IF(OR(K117="",L117=""),"Missing",IF(L117&lt;SETUP!$D$11,"Overdue","Exception")),IF(B117=SETUP!$D$11,"Due today","On track"))))))</f>
        <v/>
      </c>
      <c r="N117" s="13" t="str">
        <f t="shared" si="3"/>
        <v/>
      </c>
      <c r="O117" s="21">
        <f>IF(A117="",99999,IF(B117&lt;&gt;SETUP!$D$11,99999,IF(M117="Overdue",100,IF(M117="Exception",200,IF(M117="Due today",300,99999)))+ROW()/10000))</f>
        <v>99999</v>
      </c>
      <c r="P117" s="1"/>
      <c r="Q117" s="1"/>
      <c r="R117" s="1"/>
      <c r="S117" s="1"/>
      <c r="T117" s="1"/>
    </row>
    <row r="118" spans="1:20">
      <c r="A118" s="3"/>
      <c r="B118" s="5"/>
      <c r="C118" s="3"/>
      <c r="D118" s="3"/>
      <c r="E118" s="3"/>
      <c r="F118" s="3"/>
      <c r="G118" s="3"/>
      <c r="H118" s="3"/>
      <c r="I118" s="24"/>
      <c r="J118" s="3"/>
      <c r="K118" s="3"/>
      <c r="L118" s="5"/>
      <c r="M118" s="13" t="str">
        <f>IF(A118="","",IF(OR(B118="",C118="",D118="",E118="",F118="",G118="",H118=""),"Missing",IF(H118="Complete","Complete",IF(H118="Not applicable","Closed",IF(H118="Exception",IF(OR(K118="",L118=""),"Missing",IF(L118&lt;SETUP!$D$11,"Overdue","Exception")),IF(B118=SETUP!$D$11,"Due today","On track"))))))</f>
        <v/>
      </c>
      <c r="N118" s="13" t="str">
        <f t="shared" si="3"/>
        <v/>
      </c>
      <c r="O118" s="21">
        <f>IF(A118="",99999,IF(B118&lt;&gt;SETUP!$D$11,99999,IF(M118="Overdue",100,IF(M118="Exception",200,IF(M118="Due today",300,99999)))+ROW()/10000))</f>
        <v>99999</v>
      </c>
      <c r="P118" s="1"/>
      <c r="Q118" s="1"/>
      <c r="R118" s="1"/>
      <c r="S118" s="1"/>
      <c r="T118" s="1"/>
    </row>
    <row r="119" spans="1:20">
      <c r="A119" s="3"/>
      <c r="B119" s="5"/>
      <c r="C119" s="3"/>
      <c r="D119" s="3"/>
      <c r="E119" s="3"/>
      <c r="F119" s="3"/>
      <c r="G119" s="3"/>
      <c r="H119" s="3"/>
      <c r="I119" s="24"/>
      <c r="J119" s="3"/>
      <c r="K119" s="3"/>
      <c r="L119" s="5"/>
      <c r="M119" s="13" t="str">
        <f>IF(A119="","",IF(OR(B119="",C119="",D119="",E119="",F119="",G119="",H119=""),"Missing",IF(H119="Complete","Complete",IF(H119="Not applicable","Closed",IF(H119="Exception",IF(OR(K119="",L119=""),"Missing",IF(L119&lt;SETUP!$D$11,"Overdue","Exception")),IF(B119=SETUP!$D$11,"Due today","On track"))))))</f>
        <v/>
      </c>
      <c r="N119" s="13" t="str">
        <f t="shared" si="3"/>
        <v/>
      </c>
      <c r="O119" s="21">
        <f>IF(A119="",99999,IF(B119&lt;&gt;SETUP!$D$11,99999,IF(M119="Overdue",100,IF(M119="Exception",200,IF(M119="Due today",300,99999)))+ROW()/10000))</f>
        <v>99999</v>
      </c>
      <c r="P119" s="1"/>
      <c r="Q119" s="1"/>
      <c r="R119" s="1"/>
      <c r="S119" s="1"/>
      <c r="T119" s="1"/>
    </row>
    <row r="120" spans="1:20">
      <c r="A120" s="3"/>
      <c r="B120" s="5"/>
      <c r="C120" s="3"/>
      <c r="D120" s="3"/>
      <c r="E120" s="3"/>
      <c r="F120" s="3"/>
      <c r="G120" s="3"/>
      <c r="H120" s="3"/>
      <c r="I120" s="24"/>
      <c r="J120" s="3"/>
      <c r="K120" s="3"/>
      <c r="L120" s="5"/>
      <c r="M120" s="13" t="str">
        <f>IF(A120="","",IF(OR(B120="",C120="",D120="",E120="",F120="",G120="",H120=""),"Missing",IF(H120="Complete","Complete",IF(H120="Not applicable","Closed",IF(H120="Exception",IF(OR(K120="",L120=""),"Missing",IF(L120&lt;SETUP!$D$11,"Overdue","Exception")),IF(B120=SETUP!$D$11,"Due today","On track"))))))</f>
        <v/>
      </c>
      <c r="N120" s="13" t="str">
        <f t="shared" si="3"/>
        <v/>
      </c>
      <c r="O120" s="21">
        <f>IF(A120="",99999,IF(B120&lt;&gt;SETUP!$D$11,99999,IF(M120="Overdue",100,IF(M120="Exception",200,IF(M120="Due today",300,99999)))+ROW()/10000))</f>
        <v>99999</v>
      </c>
      <c r="P120" s="1"/>
      <c r="Q120" s="1"/>
      <c r="R120" s="1"/>
      <c r="S120" s="1"/>
      <c r="T120" s="1"/>
    </row>
    <row r="121" spans="1:20">
      <c r="A121" s="3"/>
      <c r="B121" s="5"/>
      <c r="C121" s="3"/>
      <c r="D121" s="3"/>
      <c r="E121" s="3"/>
      <c r="F121" s="3"/>
      <c r="G121" s="3"/>
      <c r="H121" s="3"/>
      <c r="I121" s="24"/>
      <c r="J121" s="3"/>
      <c r="K121" s="3"/>
      <c r="L121" s="5"/>
      <c r="M121" s="13" t="str">
        <f>IF(A121="","",IF(OR(B121="",C121="",D121="",E121="",F121="",G121="",H121=""),"Missing",IF(H121="Complete","Complete",IF(H121="Not applicable","Closed",IF(H121="Exception",IF(OR(K121="",L121=""),"Missing",IF(L121&lt;SETUP!$D$11,"Overdue","Exception")),IF(B121=SETUP!$D$11,"Due today","On track"))))))</f>
        <v/>
      </c>
      <c r="N121" s="13" t="str">
        <f t="shared" si="3"/>
        <v/>
      </c>
      <c r="O121" s="21">
        <f>IF(A121="",99999,IF(B121&lt;&gt;SETUP!$D$11,99999,IF(M121="Overdue",100,IF(M121="Exception",200,IF(M121="Due today",300,99999)))+ROW()/10000))</f>
        <v>99999</v>
      </c>
      <c r="P121" s="1"/>
      <c r="Q121" s="1"/>
      <c r="R121" s="1"/>
      <c r="S121" s="1"/>
      <c r="T121" s="1"/>
    </row>
    <row r="122" spans="1:20">
      <c r="A122" s="3"/>
      <c r="B122" s="5"/>
      <c r="C122" s="3"/>
      <c r="D122" s="3"/>
      <c r="E122" s="3"/>
      <c r="F122" s="3"/>
      <c r="G122" s="3"/>
      <c r="H122" s="3"/>
      <c r="I122" s="24"/>
      <c r="J122" s="3"/>
      <c r="K122" s="3"/>
      <c r="L122" s="5"/>
      <c r="M122" s="13" t="str">
        <f>IF(A122="","",IF(OR(B122="",C122="",D122="",E122="",F122="",G122="",H122=""),"Missing",IF(H122="Complete","Complete",IF(H122="Not applicable","Closed",IF(H122="Exception",IF(OR(K122="",L122=""),"Missing",IF(L122&lt;SETUP!$D$11,"Overdue","Exception")),IF(B122=SETUP!$D$11,"Due today","On track"))))))</f>
        <v/>
      </c>
      <c r="N122" s="13" t="str">
        <f t="shared" si="3"/>
        <v/>
      </c>
      <c r="O122" s="21">
        <f>IF(A122="",99999,IF(B122&lt;&gt;SETUP!$D$11,99999,IF(M122="Overdue",100,IF(M122="Exception",200,IF(M122="Due today",300,99999)))+ROW()/10000))</f>
        <v>99999</v>
      </c>
      <c r="P122" s="1"/>
      <c r="Q122" s="1"/>
      <c r="R122" s="1"/>
      <c r="S122" s="1"/>
      <c r="T122" s="1"/>
    </row>
    <row r="123" spans="1:20">
      <c r="A123" s="3"/>
      <c r="B123" s="5"/>
      <c r="C123" s="3"/>
      <c r="D123" s="3"/>
      <c r="E123" s="3"/>
      <c r="F123" s="3"/>
      <c r="G123" s="3"/>
      <c r="H123" s="3"/>
      <c r="I123" s="24"/>
      <c r="J123" s="3"/>
      <c r="K123" s="3"/>
      <c r="L123" s="5"/>
      <c r="M123" s="13" t="str">
        <f>IF(A123="","",IF(OR(B123="",C123="",D123="",E123="",F123="",G123="",H123=""),"Missing",IF(H123="Complete","Complete",IF(H123="Not applicable","Closed",IF(H123="Exception",IF(OR(K123="",L123=""),"Missing",IF(L123&lt;SETUP!$D$11,"Overdue","Exception")),IF(B123=SETUP!$D$11,"Due today","On track"))))))</f>
        <v/>
      </c>
      <c r="N123" s="13" t="str">
        <f t="shared" si="3"/>
        <v/>
      </c>
      <c r="O123" s="21">
        <f>IF(A123="",99999,IF(B123&lt;&gt;SETUP!$D$11,99999,IF(M123="Overdue",100,IF(M123="Exception",200,IF(M123="Due today",300,99999)))+ROW()/10000))</f>
        <v>99999</v>
      </c>
      <c r="P123" s="1"/>
      <c r="Q123" s="1"/>
      <c r="R123" s="1"/>
      <c r="S123" s="1"/>
      <c r="T123" s="1"/>
    </row>
    <row r="124" spans="1:20">
      <c r="A124" s="3"/>
      <c r="B124" s="5"/>
      <c r="C124" s="3"/>
      <c r="D124" s="3"/>
      <c r="E124" s="3"/>
      <c r="F124" s="3"/>
      <c r="G124" s="3"/>
      <c r="H124" s="3"/>
      <c r="I124" s="24"/>
      <c r="J124" s="3"/>
      <c r="K124" s="3"/>
      <c r="L124" s="5"/>
      <c r="M124" s="13" t="str">
        <f>IF(A124="","",IF(OR(B124="",C124="",D124="",E124="",F124="",G124="",H124=""),"Missing",IF(H124="Complete","Complete",IF(H124="Not applicable","Closed",IF(H124="Exception",IF(OR(K124="",L124=""),"Missing",IF(L124&lt;SETUP!$D$11,"Overdue","Exception")),IF(B124=SETUP!$D$11,"Due today","On track"))))))</f>
        <v/>
      </c>
      <c r="N124" s="13" t="str">
        <f t="shared" si="3"/>
        <v/>
      </c>
      <c r="O124" s="21">
        <f>IF(A124="",99999,IF(B124&lt;&gt;SETUP!$D$11,99999,IF(M124="Overdue",100,IF(M124="Exception",200,IF(M124="Due today",300,99999)))+ROW()/10000))</f>
        <v>99999</v>
      </c>
      <c r="P124" s="1"/>
      <c r="Q124" s="1"/>
      <c r="R124" s="1"/>
      <c r="S124" s="1"/>
      <c r="T124" s="1"/>
    </row>
    <row r="125" spans="1:20">
      <c r="A125" s="3"/>
      <c r="B125" s="5"/>
      <c r="C125" s="3"/>
      <c r="D125" s="3"/>
      <c r="E125" s="3"/>
      <c r="F125" s="3"/>
      <c r="G125" s="3"/>
      <c r="H125" s="3"/>
      <c r="I125" s="24"/>
      <c r="J125" s="3"/>
      <c r="K125" s="3"/>
      <c r="L125" s="5"/>
      <c r="M125" s="13" t="str">
        <f>IF(A125="","",IF(OR(B125="",C125="",D125="",E125="",F125="",G125="",H125=""),"Missing",IF(H125="Complete","Complete",IF(H125="Not applicable","Closed",IF(H125="Exception",IF(OR(K125="",L125=""),"Missing",IF(L125&lt;SETUP!$D$11,"Overdue","Exception")),IF(B125=SETUP!$D$11,"Due today","On track"))))))</f>
        <v/>
      </c>
      <c r="N125" s="13" t="str">
        <f t="shared" si="3"/>
        <v/>
      </c>
      <c r="O125" s="21">
        <f>IF(A125="",99999,IF(B125&lt;&gt;SETUP!$D$11,99999,IF(M125="Overdue",100,IF(M125="Exception",200,IF(M125="Due today",300,99999)))+ROW()/10000))</f>
        <v>99999</v>
      </c>
      <c r="P125" s="1"/>
      <c r="Q125" s="1"/>
      <c r="R125" s="1"/>
      <c r="S125" s="1"/>
      <c r="T125" s="1"/>
    </row>
    <row r="126" spans="1:20">
      <c r="A126" s="3"/>
      <c r="B126" s="5"/>
      <c r="C126" s="3"/>
      <c r="D126" s="3"/>
      <c r="E126" s="3"/>
      <c r="F126" s="3"/>
      <c r="G126" s="3"/>
      <c r="H126" s="3"/>
      <c r="I126" s="24"/>
      <c r="J126" s="3"/>
      <c r="K126" s="3"/>
      <c r="L126" s="5"/>
      <c r="M126" s="13" t="str">
        <f>IF(A126="","",IF(OR(B126="",C126="",D126="",E126="",F126="",G126="",H126=""),"Missing",IF(H126="Complete","Complete",IF(H126="Not applicable","Closed",IF(H126="Exception",IF(OR(K126="",L126=""),"Missing",IF(L126&lt;SETUP!$D$11,"Overdue","Exception")),IF(B126=SETUP!$D$11,"Due today","On track"))))))</f>
        <v/>
      </c>
      <c r="N126" s="13" t="str">
        <f t="shared" si="3"/>
        <v/>
      </c>
      <c r="O126" s="21">
        <f>IF(A126="",99999,IF(B126&lt;&gt;SETUP!$D$11,99999,IF(M126="Overdue",100,IF(M126="Exception",200,IF(M126="Due today",300,99999)))+ROW()/10000))</f>
        <v>99999</v>
      </c>
      <c r="P126" s="1"/>
      <c r="Q126" s="1"/>
      <c r="R126" s="1"/>
      <c r="S126" s="1"/>
      <c r="T126" s="1"/>
    </row>
    <row r="127" spans="1:20">
      <c r="A127" s="3"/>
      <c r="B127" s="5"/>
      <c r="C127" s="3"/>
      <c r="D127" s="3"/>
      <c r="E127" s="3"/>
      <c r="F127" s="3"/>
      <c r="G127" s="3"/>
      <c r="H127" s="3"/>
      <c r="I127" s="24"/>
      <c r="J127" s="3"/>
      <c r="K127" s="3"/>
      <c r="L127" s="5"/>
      <c r="M127" s="13" t="str">
        <f>IF(A127="","",IF(OR(B127="",C127="",D127="",E127="",F127="",G127="",H127=""),"Missing",IF(H127="Complete","Complete",IF(H127="Not applicable","Closed",IF(H127="Exception",IF(OR(K127="",L127=""),"Missing",IF(L127&lt;SETUP!$D$11,"Overdue","Exception")),IF(B127=SETUP!$D$11,"Due today","On track"))))))</f>
        <v/>
      </c>
      <c r="N127" s="13" t="str">
        <f t="shared" si="3"/>
        <v/>
      </c>
      <c r="O127" s="21">
        <f>IF(A127="",99999,IF(B127&lt;&gt;SETUP!$D$11,99999,IF(M127="Overdue",100,IF(M127="Exception",200,IF(M127="Due today",300,99999)))+ROW()/10000))</f>
        <v>99999</v>
      </c>
      <c r="P127" s="1"/>
      <c r="Q127" s="1"/>
      <c r="R127" s="1"/>
      <c r="S127" s="1"/>
      <c r="T127" s="1"/>
    </row>
    <row r="128" spans="1:20">
      <c r="A128" s="3"/>
      <c r="B128" s="5"/>
      <c r="C128" s="3"/>
      <c r="D128" s="3"/>
      <c r="E128" s="3"/>
      <c r="F128" s="3"/>
      <c r="G128" s="3"/>
      <c r="H128" s="3"/>
      <c r="I128" s="24"/>
      <c r="J128" s="3"/>
      <c r="K128" s="3"/>
      <c r="L128" s="5"/>
      <c r="M128" s="13" t="str">
        <f>IF(A128="","",IF(OR(B128="",C128="",D128="",E128="",F128="",G128="",H128=""),"Missing",IF(H128="Complete","Complete",IF(H128="Not applicable","Closed",IF(H128="Exception",IF(OR(K128="",L128=""),"Missing",IF(L128&lt;SETUP!$D$11,"Overdue","Exception")),IF(B128=SETUP!$D$11,"Due today","On track"))))))</f>
        <v/>
      </c>
      <c r="N128" s="13" t="str">
        <f t="shared" si="3"/>
        <v/>
      </c>
      <c r="O128" s="21">
        <f>IF(A128="",99999,IF(B128&lt;&gt;SETUP!$D$11,99999,IF(M128="Overdue",100,IF(M128="Exception",200,IF(M128="Due today",300,99999)))+ROW()/10000))</f>
        <v>99999</v>
      </c>
      <c r="P128" s="1"/>
      <c r="Q128" s="1"/>
      <c r="R128" s="1"/>
      <c r="S128" s="1"/>
      <c r="T128" s="1"/>
    </row>
    <row r="129" spans="1:20">
      <c r="A129" s="3"/>
      <c r="B129" s="5"/>
      <c r="C129" s="3"/>
      <c r="D129" s="3"/>
      <c r="E129" s="3"/>
      <c r="F129" s="3"/>
      <c r="G129" s="3"/>
      <c r="H129" s="3"/>
      <c r="I129" s="24"/>
      <c r="J129" s="3"/>
      <c r="K129" s="3"/>
      <c r="L129" s="5"/>
      <c r="M129" s="13" t="str">
        <f>IF(A129="","",IF(OR(B129="",C129="",D129="",E129="",F129="",G129="",H129=""),"Missing",IF(H129="Complete","Complete",IF(H129="Not applicable","Closed",IF(H129="Exception",IF(OR(K129="",L129=""),"Missing",IF(L129&lt;SETUP!$D$11,"Overdue","Exception")),IF(B129=SETUP!$D$11,"Due today","On track"))))))</f>
        <v/>
      </c>
      <c r="N129" s="13" t="str">
        <f t="shared" si="3"/>
        <v/>
      </c>
      <c r="O129" s="21">
        <f>IF(A129="",99999,IF(B129&lt;&gt;SETUP!$D$11,99999,IF(M129="Overdue",100,IF(M129="Exception",200,IF(M129="Due today",300,99999)))+ROW()/10000))</f>
        <v>99999</v>
      </c>
      <c r="P129" s="1"/>
      <c r="Q129" s="1"/>
      <c r="R129" s="1"/>
      <c r="S129" s="1"/>
      <c r="T129" s="1"/>
    </row>
    <row r="130" spans="1:20">
      <c r="A130" s="4"/>
      <c r="B130" s="16"/>
      <c r="C130" s="4"/>
      <c r="D130" s="4"/>
      <c r="E130" s="4"/>
      <c r="F130" s="4"/>
      <c r="G130" s="4"/>
      <c r="H130" s="4"/>
      <c r="I130" s="25"/>
      <c r="J130" s="4"/>
      <c r="K130" s="4"/>
      <c r="L130" s="16"/>
      <c r="M130" s="14" t="str">
        <f>IF(A130="","",IF(OR(B130="",C130="",D130="",E130="",F130="",G130="",H130=""),"Missing",IF(H130="Complete","Complete",IF(H130="Not applicable","Closed",IF(H130="Exception",IF(OR(K130="",L130=""),"Missing",IF(L130&lt;SETUP!$D$11,"Overdue","Exception")),IF(B130=SETUP!$D$11,"Due today","On track"))))))</f>
        <v/>
      </c>
      <c r="N130" s="14" t="str">
        <f t="shared" si="3"/>
        <v/>
      </c>
      <c r="O130" s="22">
        <f>IF(A130="",99999,IF(B130&lt;&gt;SETUP!$D$11,99999,IF(M130="Overdue",100,IF(M130="Exception",200,IF(M130="Due today",300,99999)))+ROW()/10000))</f>
        <v>99999</v>
      </c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</sheetData>
  <mergeCells count="13">
    <mergeCell ref="A4:T4"/>
    <mergeCell ref="A6:T6"/>
    <mergeCell ref="A7:T7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conditionalFormatting sqref="M11:M130">
    <cfRule type="containsText" dxfId="9" priority="1" operator="containsText" text="Overdue"/>
    <cfRule type="containsText" dxfId="8" priority="2" operator="containsText" text="Exception"/>
  </conditionalFormatting>
  <conditionalFormatting sqref="N11:N130">
    <cfRule type="containsText" dxfId="7" priority="3" operator="containsText" text="ERROR"/>
  </conditionalFormatting>
  <dataValidations count="4">
    <dataValidation type="list" sqref="C11:C130" xr:uid="{00000000-0002-0000-0400-000000000000}">
      <formula1>$AA$1:$AA$3</formula1>
    </dataValidation>
    <dataValidation type="list" sqref="F11:F130 K11:K130" xr:uid="{00000000-0002-0000-0400-000001000000}">
      <formula1>$AB$1:$AB$6</formula1>
    </dataValidation>
    <dataValidation type="list" sqref="G11:G130" xr:uid="{00000000-0002-0000-0400-000002000000}">
      <formula1>$AC$1:$AC$2</formula1>
    </dataValidation>
    <dataValidation type="list" sqref="H11:H130" xr:uid="{00000000-0002-0000-0400-000003000000}">
      <formula1>$AD$1:$AD$4</formula1>
    </dataValidation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140"/>
  <sheetViews>
    <sheetView showGridLines="0" workbookViewId="0">
      <pane ySplit="10" topLeftCell="A11" activePane="bottomLeft" state="frozen"/>
      <selection pane="bottomLeft"/>
    </sheetView>
  </sheetViews>
  <sheetFormatPr baseColWidth="10" defaultColWidth="8.83203125" defaultRowHeight="15"/>
  <cols>
    <col min="1" max="1" width="13" customWidth="1"/>
    <col min="2" max="2" width="14" customWidth="1"/>
    <col min="3" max="3" width="15" customWidth="1"/>
    <col min="4" max="5" width="20" customWidth="1"/>
    <col min="6" max="6" width="13" customWidth="1"/>
    <col min="7" max="7" width="24" customWidth="1"/>
    <col min="8" max="8" width="40" customWidth="1"/>
    <col min="9" max="9" width="34" customWidth="1"/>
    <col min="10" max="10" width="20" customWidth="1"/>
    <col min="11" max="11" width="15" customWidth="1"/>
    <col min="12" max="13" width="16" customWidth="1"/>
    <col min="14" max="14" width="14" customWidth="1"/>
    <col min="15" max="15" width="2" customWidth="1"/>
    <col min="27" max="30" width="2" hidden="1" customWidth="1"/>
  </cols>
  <sheetData>
    <row r="1" spans="1:30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AA1" t="s">
        <v>52</v>
      </c>
      <c r="AB1" t="s">
        <v>92</v>
      </c>
      <c r="AC1" t="s">
        <v>59</v>
      </c>
      <c r="AD1" t="s">
        <v>58</v>
      </c>
    </row>
    <row r="2" spans="1:30" ht="24" customHeight="1">
      <c r="A2" s="51" t="s">
        <v>0</v>
      </c>
      <c r="B2" s="52" t="s">
        <v>0</v>
      </c>
      <c r="C2" s="51" t="s">
        <v>1</v>
      </c>
      <c r="D2" s="52" t="s">
        <v>1</v>
      </c>
      <c r="E2" s="51" t="s">
        <v>2</v>
      </c>
      <c r="F2" s="52" t="s">
        <v>2</v>
      </c>
      <c r="G2" s="51" t="s">
        <v>3</v>
      </c>
      <c r="H2" s="52" t="s">
        <v>3</v>
      </c>
      <c r="I2" s="51" t="s">
        <v>4</v>
      </c>
      <c r="J2" s="52" t="s">
        <v>4</v>
      </c>
      <c r="K2" s="49" t="s">
        <v>5</v>
      </c>
      <c r="L2" s="50" t="s">
        <v>5</v>
      </c>
      <c r="M2" s="51" t="s">
        <v>6</v>
      </c>
      <c r="N2" s="52" t="s">
        <v>6</v>
      </c>
      <c r="O2" s="51" t="s">
        <v>7</v>
      </c>
      <c r="P2" s="52" t="s">
        <v>7</v>
      </c>
      <c r="Q2" s="51" t="s">
        <v>8</v>
      </c>
      <c r="R2" s="52" t="s">
        <v>8</v>
      </c>
      <c r="S2" s="51" t="s">
        <v>9</v>
      </c>
      <c r="T2" s="52" t="s">
        <v>9</v>
      </c>
      <c r="AA2" t="s">
        <v>53</v>
      </c>
      <c r="AB2" t="s">
        <v>95</v>
      </c>
      <c r="AC2" t="s">
        <v>61</v>
      </c>
      <c r="AD2" t="s">
        <v>60</v>
      </c>
    </row>
    <row r="3" spans="1:3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AA3" t="s">
        <v>54</v>
      </c>
      <c r="AB3" t="s">
        <v>98</v>
      </c>
      <c r="AC3" t="s">
        <v>63</v>
      </c>
      <c r="AD3" t="s">
        <v>62</v>
      </c>
    </row>
    <row r="4" spans="1:30" ht="20" customHeight="1">
      <c r="A4" s="53" t="s">
        <v>205</v>
      </c>
      <c r="B4" s="53" t="s">
        <v>205</v>
      </c>
      <c r="C4" s="53" t="s">
        <v>205</v>
      </c>
      <c r="D4" s="53" t="s">
        <v>205</v>
      </c>
      <c r="E4" s="53" t="s">
        <v>205</v>
      </c>
      <c r="F4" s="53" t="s">
        <v>205</v>
      </c>
      <c r="G4" s="53" t="s">
        <v>205</v>
      </c>
      <c r="H4" s="53" t="s">
        <v>205</v>
      </c>
      <c r="I4" s="53" t="s">
        <v>205</v>
      </c>
      <c r="J4" s="53" t="s">
        <v>205</v>
      </c>
      <c r="K4" s="53" t="s">
        <v>205</v>
      </c>
      <c r="L4" s="53" t="s">
        <v>205</v>
      </c>
      <c r="M4" s="53" t="s">
        <v>205</v>
      </c>
      <c r="N4" s="53" t="s">
        <v>205</v>
      </c>
      <c r="O4" s="53" t="s">
        <v>205</v>
      </c>
      <c r="P4" s="53" t="s">
        <v>205</v>
      </c>
      <c r="Q4" s="53" t="s">
        <v>205</v>
      </c>
      <c r="R4" s="53" t="s">
        <v>205</v>
      </c>
      <c r="S4" s="53" t="s">
        <v>205</v>
      </c>
      <c r="T4" s="53" t="s">
        <v>205</v>
      </c>
      <c r="AB4" t="s">
        <v>102</v>
      </c>
      <c r="AC4" t="s">
        <v>65</v>
      </c>
      <c r="AD4" t="s">
        <v>64</v>
      </c>
    </row>
    <row r="5" spans="1:3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AB5" t="s">
        <v>105</v>
      </c>
      <c r="AD5" t="s">
        <v>66</v>
      </c>
    </row>
    <row r="6" spans="1:30" ht="22" customHeight="1">
      <c r="A6" s="54" t="s">
        <v>206</v>
      </c>
      <c r="B6" s="54" t="s">
        <v>206</v>
      </c>
      <c r="C6" s="54" t="s">
        <v>206</v>
      </c>
      <c r="D6" s="54" t="s">
        <v>206</v>
      </c>
      <c r="E6" s="54" t="s">
        <v>206</v>
      </c>
      <c r="F6" s="54" t="s">
        <v>206</v>
      </c>
      <c r="G6" s="54" t="s">
        <v>206</v>
      </c>
      <c r="H6" s="54" t="s">
        <v>206</v>
      </c>
      <c r="I6" s="54" t="s">
        <v>206</v>
      </c>
      <c r="J6" s="54" t="s">
        <v>206</v>
      </c>
      <c r="K6" s="54" t="s">
        <v>206</v>
      </c>
      <c r="L6" s="54" t="s">
        <v>206</v>
      </c>
      <c r="M6" s="54" t="s">
        <v>206</v>
      </c>
      <c r="N6" s="54" t="s">
        <v>206</v>
      </c>
      <c r="O6" s="54" t="s">
        <v>206</v>
      </c>
      <c r="P6" s="54" t="s">
        <v>206</v>
      </c>
      <c r="Q6" s="54" t="s">
        <v>206</v>
      </c>
      <c r="R6" s="54" t="s">
        <v>206</v>
      </c>
      <c r="S6" s="54" t="s">
        <v>206</v>
      </c>
      <c r="T6" s="54" t="s">
        <v>206</v>
      </c>
      <c r="AB6" t="s">
        <v>107</v>
      </c>
    </row>
    <row r="7" spans="1:30" ht="22" customHeight="1">
      <c r="A7" s="55" t="s">
        <v>207</v>
      </c>
      <c r="B7" s="55" t="s">
        <v>207</v>
      </c>
      <c r="C7" s="55" t="s">
        <v>207</v>
      </c>
      <c r="D7" s="55" t="s">
        <v>207</v>
      </c>
      <c r="E7" s="55" t="s">
        <v>207</v>
      </c>
      <c r="F7" s="55" t="s">
        <v>207</v>
      </c>
      <c r="G7" s="55" t="s">
        <v>207</v>
      </c>
      <c r="H7" s="55" t="s">
        <v>207</v>
      </c>
      <c r="I7" s="55" t="s">
        <v>207</v>
      </c>
      <c r="J7" s="55" t="s">
        <v>207</v>
      </c>
      <c r="K7" s="55" t="s">
        <v>207</v>
      </c>
      <c r="L7" s="55" t="s">
        <v>207</v>
      </c>
      <c r="M7" s="55" t="s">
        <v>207</v>
      </c>
      <c r="N7" s="55" t="s">
        <v>207</v>
      </c>
      <c r="O7" s="55" t="s">
        <v>207</v>
      </c>
      <c r="P7" s="55" t="s">
        <v>207</v>
      </c>
      <c r="Q7" s="55" t="s">
        <v>207</v>
      </c>
      <c r="R7" s="55" t="s">
        <v>207</v>
      </c>
      <c r="S7" s="55" t="s">
        <v>207</v>
      </c>
      <c r="T7" s="55" t="s">
        <v>207</v>
      </c>
    </row>
    <row r="8" spans="1:3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3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30" ht="130">
      <c r="A10" s="6" t="s">
        <v>208</v>
      </c>
      <c r="B10" s="7" t="s">
        <v>166</v>
      </c>
      <c r="C10" s="7" t="s">
        <v>48</v>
      </c>
      <c r="D10" s="7" t="s">
        <v>87</v>
      </c>
      <c r="E10" s="7" t="s">
        <v>88</v>
      </c>
      <c r="F10" s="7" t="s">
        <v>41</v>
      </c>
      <c r="G10" s="7" t="s">
        <v>86</v>
      </c>
      <c r="H10" s="7" t="s">
        <v>209</v>
      </c>
      <c r="I10" s="7" t="s">
        <v>210</v>
      </c>
      <c r="J10" s="7" t="s">
        <v>211</v>
      </c>
      <c r="K10" s="7" t="s">
        <v>112</v>
      </c>
      <c r="L10" s="7" t="s">
        <v>43</v>
      </c>
      <c r="M10" s="7" t="s">
        <v>47</v>
      </c>
      <c r="N10" s="7" t="s">
        <v>114</v>
      </c>
      <c r="O10" s="8" t="s">
        <v>115</v>
      </c>
      <c r="P10" s="1"/>
      <c r="Q10" s="1"/>
      <c r="R10" s="1"/>
      <c r="S10" s="1"/>
      <c r="T10" s="1"/>
    </row>
    <row r="11" spans="1:30">
      <c r="A11" s="2" t="s">
        <v>212</v>
      </c>
      <c r="B11" s="15">
        <v>46323</v>
      </c>
      <c r="C11" s="2" t="s">
        <v>52</v>
      </c>
      <c r="D11" s="2" t="s">
        <v>92</v>
      </c>
      <c r="E11" s="2" t="s">
        <v>102</v>
      </c>
      <c r="F11" s="2" t="s">
        <v>61</v>
      </c>
      <c r="G11" s="2" t="s">
        <v>213</v>
      </c>
      <c r="H11" s="2" t="s">
        <v>214</v>
      </c>
      <c r="I11" s="2" t="s">
        <v>215</v>
      </c>
      <c r="J11" s="2" t="s">
        <v>107</v>
      </c>
      <c r="K11" s="15">
        <v>46323</v>
      </c>
      <c r="L11" s="2" t="s">
        <v>60</v>
      </c>
      <c r="M11" s="12" t="str">
        <f>IF(A11="","",IF(OR(B11="",C11="",D11="",E11="",F11="",G11="",H11="",L11=""),"Missing",IF(I11="","None",IF(L11="Completed","Complete",IF(L11="Cancelled","Closed",IF(OR(J11="",K11=""),"Missing",IF(K11&lt;SETUP!$D$11,"Overdue",IF(K11=SETUP!$D$11,"Due today",IF(K11&lt;=SETUP!$D$11+SETUP!$D$12,"Due soon","On track")))))))))</f>
        <v>Due today</v>
      </c>
      <c r="N11" s="12" t="str">
        <f t="shared" ref="N11:N42" si="0">IF(A11="","",IF(OR(COUNTIF($A$11:$A$100,A11)&gt;1,B11="",C11="",D11="",E11="",F11="",G11="",H11="",L11="",AND(I11&lt;&gt;"",OR(J11="",K11=""))),"ERROR","PASS"))</f>
        <v>PASS</v>
      </c>
      <c r="O11" s="20">
        <f t="shared" ref="O11:O42" si="1">IF(A11="",99999,IF(OR(M11="Complete",M11="Closed",M11="None"),99999,IF(M11="Overdue",100,IF(M11="Due today",200,IF(M11="Due soon",300,400)))+IF(F11="Critical",0,IF(F11="High",10,IF(F11="Medium",20,30)))+ROW()/10000))</f>
        <v>210.00110000000001</v>
      </c>
      <c r="P11" s="1"/>
      <c r="Q11" s="1"/>
      <c r="R11" s="1"/>
      <c r="S11" s="1"/>
      <c r="T11" s="1"/>
    </row>
    <row r="12" spans="1:30">
      <c r="A12" s="3" t="s">
        <v>216</v>
      </c>
      <c r="B12" s="5">
        <v>46323</v>
      </c>
      <c r="C12" s="3" t="s">
        <v>52</v>
      </c>
      <c r="D12" s="3" t="s">
        <v>105</v>
      </c>
      <c r="E12" s="3" t="s">
        <v>95</v>
      </c>
      <c r="F12" s="3" t="s">
        <v>63</v>
      </c>
      <c r="G12" s="3" t="s">
        <v>217</v>
      </c>
      <c r="H12" s="3" t="s">
        <v>218</v>
      </c>
      <c r="I12" s="3" t="s">
        <v>219</v>
      </c>
      <c r="J12" s="3" t="s">
        <v>95</v>
      </c>
      <c r="K12" s="5">
        <v>46323</v>
      </c>
      <c r="L12" s="3" t="s">
        <v>58</v>
      </c>
      <c r="M12" s="13" t="str">
        <f>IF(A12="","",IF(OR(B12="",C12="",D12="",E12="",F12="",G12="",H12="",L12=""),"Missing",IF(I12="","None",IF(L12="Completed","Complete",IF(L12="Cancelled","Closed",IF(OR(J12="",K12=""),"Missing",IF(K12&lt;SETUP!$D$11,"Overdue",IF(K12=SETUP!$D$11,"Due today",IF(K12&lt;=SETUP!$D$11+SETUP!$D$12,"Due soon","On track")))))))))</f>
        <v>Due today</v>
      </c>
      <c r="N12" s="13" t="str">
        <f t="shared" si="0"/>
        <v>PASS</v>
      </c>
      <c r="O12" s="21">
        <f t="shared" si="1"/>
        <v>220.00120000000001</v>
      </c>
      <c r="P12" s="1"/>
      <c r="Q12" s="1"/>
      <c r="R12" s="1"/>
      <c r="S12" s="1"/>
      <c r="T12" s="1"/>
    </row>
    <row r="13" spans="1:30">
      <c r="A13" s="3" t="s">
        <v>220</v>
      </c>
      <c r="B13" s="5">
        <v>46322</v>
      </c>
      <c r="C13" s="3" t="s">
        <v>54</v>
      </c>
      <c r="D13" s="3" t="s">
        <v>102</v>
      </c>
      <c r="E13" s="3" t="s">
        <v>92</v>
      </c>
      <c r="F13" s="3" t="s">
        <v>61</v>
      </c>
      <c r="G13" s="3" t="s">
        <v>221</v>
      </c>
      <c r="H13" s="3" t="s">
        <v>222</v>
      </c>
      <c r="I13" s="3" t="s">
        <v>223</v>
      </c>
      <c r="J13" s="3" t="s">
        <v>107</v>
      </c>
      <c r="K13" s="5">
        <v>46323</v>
      </c>
      <c r="L13" s="3" t="s">
        <v>62</v>
      </c>
      <c r="M13" s="13" t="str">
        <f>IF(A13="","",IF(OR(B13="",C13="",D13="",E13="",F13="",G13="",H13="",L13=""),"Missing",IF(I13="","None",IF(L13="Completed","Complete",IF(L13="Cancelled","Closed",IF(OR(J13="",K13=""),"Missing",IF(K13&lt;SETUP!$D$11,"Overdue",IF(K13=SETUP!$D$11,"Due today",IF(K13&lt;=SETUP!$D$11+SETUP!$D$12,"Due soon","On track")))))))))</f>
        <v>Due today</v>
      </c>
      <c r="N13" s="13" t="str">
        <f t="shared" si="0"/>
        <v>PASS</v>
      </c>
      <c r="O13" s="21">
        <f t="shared" si="1"/>
        <v>210.00129999999999</v>
      </c>
      <c r="P13" s="1"/>
      <c r="Q13" s="1"/>
      <c r="R13" s="1"/>
      <c r="S13" s="1"/>
      <c r="T13" s="1"/>
    </row>
    <row r="14" spans="1:30">
      <c r="A14" s="3" t="s">
        <v>224</v>
      </c>
      <c r="B14" s="5">
        <v>46322</v>
      </c>
      <c r="C14" s="3" t="s">
        <v>54</v>
      </c>
      <c r="D14" s="3" t="s">
        <v>98</v>
      </c>
      <c r="E14" s="3" t="s">
        <v>92</v>
      </c>
      <c r="F14" s="3" t="s">
        <v>65</v>
      </c>
      <c r="G14" s="3" t="s">
        <v>225</v>
      </c>
      <c r="H14" s="3" t="s">
        <v>226</v>
      </c>
      <c r="I14" s="3"/>
      <c r="J14" s="3"/>
      <c r="K14" s="5"/>
      <c r="L14" s="3" t="s">
        <v>64</v>
      </c>
      <c r="M14" s="13" t="str">
        <f>IF(A14="","",IF(OR(B14="",C14="",D14="",E14="",F14="",G14="",H14="",L14=""),"Missing",IF(I14="","None",IF(L14="Completed","Complete",IF(L14="Cancelled","Closed",IF(OR(J14="",K14=""),"Missing",IF(K14&lt;SETUP!$D$11,"Overdue",IF(K14=SETUP!$D$11,"Due today",IF(K14&lt;=SETUP!$D$11+SETUP!$D$12,"Due soon","On track")))))))))</f>
        <v>None</v>
      </c>
      <c r="N14" s="13" t="str">
        <f t="shared" si="0"/>
        <v>PASS</v>
      </c>
      <c r="O14" s="21">
        <f t="shared" si="1"/>
        <v>99999</v>
      </c>
      <c r="P14" s="1"/>
      <c r="Q14" s="1"/>
      <c r="R14" s="1"/>
      <c r="S14" s="1"/>
      <c r="T14" s="1"/>
    </row>
    <row r="15" spans="1:30">
      <c r="A15" s="3" t="s">
        <v>227</v>
      </c>
      <c r="B15" s="5">
        <v>46323</v>
      </c>
      <c r="C15" s="3" t="s">
        <v>53</v>
      </c>
      <c r="D15" s="3" t="s">
        <v>102</v>
      </c>
      <c r="E15" s="3" t="s">
        <v>92</v>
      </c>
      <c r="F15" s="3" t="s">
        <v>63</v>
      </c>
      <c r="G15" s="3" t="s">
        <v>228</v>
      </c>
      <c r="H15" s="3" t="s">
        <v>229</v>
      </c>
      <c r="I15" s="3" t="s">
        <v>230</v>
      </c>
      <c r="J15" s="3" t="s">
        <v>102</v>
      </c>
      <c r="K15" s="5">
        <v>46323</v>
      </c>
      <c r="L15" s="3" t="s">
        <v>60</v>
      </c>
      <c r="M15" s="13" t="str">
        <f>IF(A15="","",IF(OR(B15="",C15="",D15="",E15="",F15="",G15="",H15="",L15=""),"Missing",IF(I15="","None",IF(L15="Completed","Complete",IF(L15="Cancelled","Closed",IF(OR(J15="",K15=""),"Missing",IF(K15&lt;SETUP!$D$11,"Overdue",IF(K15=SETUP!$D$11,"Due today",IF(K15&lt;=SETUP!$D$11+SETUP!$D$12,"Due soon","On track")))))))))</f>
        <v>Due today</v>
      </c>
      <c r="N15" s="13" t="str">
        <f t="shared" si="0"/>
        <v>PASS</v>
      </c>
      <c r="O15" s="21">
        <f t="shared" si="1"/>
        <v>220.00149999999999</v>
      </c>
      <c r="P15" s="1"/>
      <c r="Q15" s="1"/>
      <c r="R15" s="1"/>
      <c r="S15" s="1"/>
      <c r="T15" s="1"/>
    </row>
    <row r="16" spans="1:30">
      <c r="A16" s="3"/>
      <c r="B16" s="5"/>
      <c r="C16" s="3"/>
      <c r="D16" s="3"/>
      <c r="E16" s="3"/>
      <c r="F16" s="3"/>
      <c r="G16" s="3"/>
      <c r="H16" s="3"/>
      <c r="I16" s="3"/>
      <c r="J16" s="3"/>
      <c r="K16" s="5"/>
      <c r="L16" s="3"/>
      <c r="M16" s="13" t="str">
        <f>IF(A16="","",IF(OR(B16="",C16="",D16="",E16="",F16="",G16="",H16="",L16=""),"Missing",IF(I16="","None",IF(L16="Completed","Complete",IF(L16="Cancelled","Closed",IF(OR(J16="",K16=""),"Missing",IF(K16&lt;SETUP!$D$11,"Overdue",IF(K16=SETUP!$D$11,"Due today",IF(K16&lt;=SETUP!$D$11+SETUP!$D$12,"Due soon","On track")))))))))</f>
        <v/>
      </c>
      <c r="N16" s="13" t="str">
        <f t="shared" si="0"/>
        <v/>
      </c>
      <c r="O16" s="21">
        <f t="shared" si="1"/>
        <v>99999</v>
      </c>
      <c r="P16" s="1"/>
      <c r="Q16" s="1"/>
      <c r="R16" s="1"/>
      <c r="S16" s="1"/>
      <c r="T16" s="1"/>
    </row>
    <row r="17" spans="1:20">
      <c r="A17" s="3"/>
      <c r="B17" s="5"/>
      <c r="C17" s="3"/>
      <c r="D17" s="3"/>
      <c r="E17" s="3"/>
      <c r="F17" s="3"/>
      <c r="G17" s="3"/>
      <c r="H17" s="3"/>
      <c r="I17" s="3"/>
      <c r="J17" s="3"/>
      <c r="K17" s="5"/>
      <c r="L17" s="3"/>
      <c r="M17" s="13" t="str">
        <f>IF(A17="","",IF(OR(B17="",C17="",D17="",E17="",F17="",G17="",H17="",L17=""),"Missing",IF(I17="","None",IF(L17="Completed","Complete",IF(L17="Cancelled","Closed",IF(OR(J17="",K17=""),"Missing",IF(K17&lt;SETUP!$D$11,"Overdue",IF(K17=SETUP!$D$11,"Due today",IF(K17&lt;=SETUP!$D$11+SETUP!$D$12,"Due soon","On track")))))))))</f>
        <v/>
      </c>
      <c r="N17" s="13" t="str">
        <f t="shared" si="0"/>
        <v/>
      </c>
      <c r="O17" s="21">
        <f t="shared" si="1"/>
        <v>99999</v>
      </c>
      <c r="P17" s="1"/>
      <c r="Q17" s="1"/>
      <c r="R17" s="1"/>
      <c r="S17" s="1"/>
      <c r="T17" s="1"/>
    </row>
    <row r="18" spans="1:20">
      <c r="A18" s="3"/>
      <c r="B18" s="5"/>
      <c r="C18" s="3"/>
      <c r="D18" s="3"/>
      <c r="E18" s="3"/>
      <c r="F18" s="3"/>
      <c r="G18" s="3"/>
      <c r="H18" s="3"/>
      <c r="I18" s="3"/>
      <c r="J18" s="3"/>
      <c r="K18" s="5"/>
      <c r="L18" s="3"/>
      <c r="M18" s="13" t="str">
        <f>IF(A18="","",IF(OR(B18="",C18="",D18="",E18="",F18="",G18="",H18="",L18=""),"Missing",IF(I18="","None",IF(L18="Completed","Complete",IF(L18="Cancelled","Closed",IF(OR(J18="",K18=""),"Missing",IF(K18&lt;SETUP!$D$11,"Overdue",IF(K18=SETUP!$D$11,"Due today",IF(K18&lt;=SETUP!$D$11+SETUP!$D$12,"Due soon","On track")))))))))</f>
        <v/>
      </c>
      <c r="N18" s="13" t="str">
        <f t="shared" si="0"/>
        <v/>
      </c>
      <c r="O18" s="21">
        <f t="shared" si="1"/>
        <v>99999</v>
      </c>
      <c r="P18" s="1"/>
      <c r="Q18" s="1"/>
      <c r="R18" s="1"/>
      <c r="S18" s="1"/>
      <c r="T18" s="1"/>
    </row>
    <row r="19" spans="1:20">
      <c r="A19" s="3"/>
      <c r="B19" s="5"/>
      <c r="C19" s="3"/>
      <c r="D19" s="3"/>
      <c r="E19" s="3"/>
      <c r="F19" s="3"/>
      <c r="G19" s="3"/>
      <c r="H19" s="3"/>
      <c r="I19" s="3"/>
      <c r="J19" s="3"/>
      <c r="K19" s="5"/>
      <c r="L19" s="3"/>
      <c r="M19" s="13" t="str">
        <f>IF(A19="","",IF(OR(B19="",C19="",D19="",E19="",F19="",G19="",H19="",L19=""),"Missing",IF(I19="","None",IF(L19="Completed","Complete",IF(L19="Cancelled","Closed",IF(OR(J19="",K19=""),"Missing",IF(K19&lt;SETUP!$D$11,"Overdue",IF(K19=SETUP!$D$11,"Due today",IF(K19&lt;=SETUP!$D$11+SETUP!$D$12,"Due soon","On track")))))))))</f>
        <v/>
      </c>
      <c r="N19" s="13" t="str">
        <f t="shared" si="0"/>
        <v/>
      </c>
      <c r="O19" s="21">
        <f t="shared" si="1"/>
        <v>99999</v>
      </c>
      <c r="P19" s="1"/>
      <c r="Q19" s="1"/>
      <c r="R19" s="1"/>
      <c r="S19" s="1"/>
      <c r="T19" s="1"/>
    </row>
    <row r="20" spans="1:20">
      <c r="A20" s="3"/>
      <c r="B20" s="5"/>
      <c r="C20" s="3"/>
      <c r="D20" s="3"/>
      <c r="E20" s="3"/>
      <c r="F20" s="3"/>
      <c r="G20" s="3"/>
      <c r="H20" s="3"/>
      <c r="I20" s="3"/>
      <c r="J20" s="3"/>
      <c r="K20" s="5"/>
      <c r="L20" s="3"/>
      <c r="M20" s="13" t="str">
        <f>IF(A20="","",IF(OR(B20="",C20="",D20="",E20="",F20="",G20="",H20="",L20=""),"Missing",IF(I20="","None",IF(L20="Completed","Complete",IF(L20="Cancelled","Closed",IF(OR(J20="",K20=""),"Missing",IF(K20&lt;SETUP!$D$11,"Overdue",IF(K20=SETUP!$D$11,"Due today",IF(K20&lt;=SETUP!$D$11+SETUP!$D$12,"Due soon","On track")))))))))</f>
        <v/>
      </c>
      <c r="N20" s="13" t="str">
        <f t="shared" si="0"/>
        <v/>
      </c>
      <c r="O20" s="21">
        <f t="shared" si="1"/>
        <v>99999</v>
      </c>
      <c r="P20" s="1"/>
      <c r="Q20" s="1"/>
      <c r="R20" s="1"/>
      <c r="S20" s="1"/>
      <c r="T20" s="1"/>
    </row>
    <row r="21" spans="1:20">
      <c r="A21" s="3"/>
      <c r="B21" s="5"/>
      <c r="C21" s="3"/>
      <c r="D21" s="3"/>
      <c r="E21" s="3"/>
      <c r="F21" s="3"/>
      <c r="G21" s="3"/>
      <c r="H21" s="3"/>
      <c r="I21" s="3"/>
      <c r="J21" s="3"/>
      <c r="K21" s="5"/>
      <c r="L21" s="3"/>
      <c r="M21" s="13" t="str">
        <f>IF(A21="","",IF(OR(B21="",C21="",D21="",E21="",F21="",G21="",H21="",L21=""),"Missing",IF(I21="","None",IF(L21="Completed","Complete",IF(L21="Cancelled","Closed",IF(OR(J21="",K21=""),"Missing",IF(K21&lt;SETUP!$D$11,"Overdue",IF(K21=SETUP!$D$11,"Due today",IF(K21&lt;=SETUP!$D$11+SETUP!$D$12,"Due soon","On track")))))))))</f>
        <v/>
      </c>
      <c r="N21" s="13" t="str">
        <f t="shared" si="0"/>
        <v/>
      </c>
      <c r="O21" s="21">
        <f t="shared" si="1"/>
        <v>99999</v>
      </c>
      <c r="P21" s="1"/>
      <c r="Q21" s="1"/>
      <c r="R21" s="1"/>
      <c r="S21" s="1"/>
      <c r="T21" s="1"/>
    </row>
    <row r="22" spans="1:20">
      <c r="A22" s="3"/>
      <c r="B22" s="5"/>
      <c r="C22" s="3"/>
      <c r="D22" s="3"/>
      <c r="E22" s="3"/>
      <c r="F22" s="3"/>
      <c r="G22" s="3"/>
      <c r="H22" s="3"/>
      <c r="I22" s="3"/>
      <c r="J22" s="3"/>
      <c r="K22" s="5"/>
      <c r="L22" s="3"/>
      <c r="M22" s="13" t="str">
        <f>IF(A22="","",IF(OR(B22="",C22="",D22="",E22="",F22="",G22="",H22="",L22=""),"Missing",IF(I22="","None",IF(L22="Completed","Complete",IF(L22="Cancelled","Closed",IF(OR(J22="",K22=""),"Missing",IF(K22&lt;SETUP!$D$11,"Overdue",IF(K22=SETUP!$D$11,"Due today",IF(K22&lt;=SETUP!$D$11+SETUP!$D$12,"Due soon","On track")))))))))</f>
        <v/>
      </c>
      <c r="N22" s="13" t="str">
        <f t="shared" si="0"/>
        <v/>
      </c>
      <c r="O22" s="21">
        <f t="shared" si="1"/>
        <v>99999</v>
      </c>
      <c r="P22" s="1"/>
      <c r="Q22" s="1"/>
      <c r="R22" s="1"/>
      <c r="S22" s="1"/>
      <c r="T22" s="1"/>
    </row>
    <row r="23" spans="1:20">
      <c r="A23" s="3"/>
      <c r="B23" s="5"/>
      <c r="C23" s="3"/>
      <c r="D23" s="3"/>
      <c r="E23" s="3"/>
      <c r="F23" s="3"/>
      <c r="G23" s="3"/>
      <c r="H23" s="3"/>
      <c r="I23" s="3"/>
      <c r="J23" s="3"/>
      <c r="K23" s="5"/>
      <c r="L23" s="3"/>
      <c r="M23" s="13" t="str">
        <f>IF(A23="","",IF(OR(B23="",C23="",D23="",E23="",F23="",G23="",H23="",L23=""),"Missing",IF(I23="","None",IF(L23="Completed","Complete",IF(L23="Cancelled","Closed",IF(OR(J23="",K23=""),"Missing",IF(K23&lt;SETUP!$D$11,"Overdue",IF(K23=SETUP!$D$11,"Due today",IF(K23&lt;=SETUP!$D$11+SETUP!$D$12,"Due soon","On track")))))))))</f>
        <v/>
      </c>
      <c r="N23" s="13" t="str">
        <f t="shared" si="0"/>
        <v/>
      </c>
      <c r="O23" s="21">
        <f t="shared" si="1"/>
        <v>99999</v>
      </c>
      <c r="P23" s="1"/>
      <c r="Q23" s="1"/>
      <c r="R23" s="1"/>
      <c r="S23" s="1"/>
      <c r="T23" s="1"/>
    </row>
    <row r="24" spans="1:20">
      <c r="A24" s="3"/>
      <c r="B24" s="5"/>
      <c r="C24" s="3"/>
      <c r="D24" s="3"/>
      <c r="E24" s="3"/>
      <c r="F24" s="3"/>
      <c r="G24" s="3"/>
      <c r="H24" s="3"/>
      <c r="I24" s="3"/>
      <c r="J24" s="3"/>
      <c r="K24" s="5"/>
      <c r="L24" s="3"/>
      <c r="M24" s="13" t="str">
        <f>IF(A24="","",IF(OR(B24="",C24="",D24="",E24="",F24="",G24="",H24="",L24=""),"Missing",IF(I24="","None",IF(L24="Completed","Complete",IF(L24="Cancelled","Closed",IF(OR(J24="",K24=""),"Missing",IF(K24&lt;SETUP!$D$11,"Overdue",IF(K24=SETUP!$D$11,"Due today",IF(K24&lt;=SETUP!$D$11+SETUP!$D$12,"Due soon","On track")))))))))</f>
        <v/>
      </c>
      <c r="N24" s="13" t="str">
        <f t="shared" si="0"/>
        <v/>
      </c>
      <c r="O24" s="21">
        <f t="shared" si="1"/>
        <v>99999</v>
      </c>
      <c r="P24" s="1"/>
      <c r="Q24" s="1"/>
      <c r="R24" s="1"/>
      <c r="S24" s="1"/>
      <c r="T24" s="1"/>
    </row>
    <row r="25" spans="1:20">
      <c r="A25" s="3"/>
      <c r="B25" s="5"/>
      <c r="C25" s="3"/>
      <c r="D25" s="3"/>
      <c r="E25" s="3"/>
      <c r="F25" s="3"/>
      <c r="G25" s="3"/>
      <c r="H25" s="3"/>
      <c r="I25" s="3"/>
      <c r="J25" s="3"/>
      <c r="K25" s="5"/>
      <c r="L25" s="3"/>
      <c r="M25" s="13" t="str">
        <f>IF(A25="","",IF(OR(B25="",C25="",D25="",E25="",F25="",G25="",H25="",L25=""),"Missing",IF(I25="","None",IF(L25="Completed","Complete",IF(L25="Cancelled","Closed",IF(OR(J25="",K25=""),"Missing",IF(K25&lt;SETUP!$D$11,"Overdue",IF(K25=SETUP!$D$11,"Due today",IF(K25&lt;=SETUP!$D$11+SETUP!$D$12,"Due soon","On track")))))))))</f>
        <v/>
      </c>
      <c r="N25" s="13" t="str">
        <f t="shared" si="0"/>
        <v/>
      </c>
      <c r="O25" s="21">
        <f t="shared" si="1"/>
        <v>99999</v>
      </c>
      <c r="P25" s="1"/>
      <c r="Q25" s="1"/>
      <c r="R25" s="1"/>
      <c r="S25" s="1"/>
      <c r="T25" s="1"/>
    </row>
    <row r="26" spans="1:20">
      <c r="A26" s="3"/>
      <c r="B26" s="5"/>
      <c r="C26" s="3"/>
      <c r="D26" s="3"/>
      <c r="E26" s="3"/>
      <c r="F26" s="3"/>
      <c r="G26" s="3"/>
      <c r="H26" s="3"/>
      <c r="I26" s="3"/>
      <c r="J26" s="3"/>
      <c r="K26" s="5"/>
      <c r="L26" s="3"/>
      <c r="M26" s="13" t="str">
        <f>IF(A26="","",IF(OR(B26="",C26="",D26="",E26="",F26="",G26="",H26="",L26=""),"Missing",IF(I26="","None",IF(L26="Completed","Complete",IF(L26="Cancelled","Closed",IF(OR(J26="",K26=""),"Missing",IF(K26&lt;SETUP!$D$11,"Overdue",IF(K26=SETUP!$D$11,"Due today",IF(K26&lt;=SETUP!$D$11+SETUP!$D$12,"Due soon","On track")))))))))</f>
        <v/>
      </c>
      <c r="N26" s="13" t="str">
        <f t="shared" si="0"/>
        <v/>
      </c>
      <c r="O26" s="21">
        <f t="shared" si="1"/>
        <v>99999</v>
      </c>
      <c r="P26" s="1"/>
      <c r="Q26" s="1"/>
      <c r="R26" s="1"/>
      <c r="S26" s="1"/>
      <c r="T26" s="1"/>
    </row>
    <row r="27" spans="1:20">
      <c r="A27" s="3"/>
      <c r="B27" s="5"/>
      <c r="C27" s="3"/>
      <c r="D27" s="3"/>
      <c r="E27" s="3"/>
      <c r="F27" s="3"/>
      <c r="G27" s="3"/>
      <c r="H27" s="3"/>
      <c r="I27" s="3"/>
      <c r="J27" s="3"/>
      <c r="K27" s="5"/>
      <c r="L27" s="3"/>
      <c r="M27" s="13" t="str">
        <f>IF(A27="","",IF(OR(B27="",C27="",D27="",E27="",F27="",G27="",H27="",L27=""),"Missing",IF(I27="","None",IF(L27="Completed","Complete",IF(L27="Cancelled","Closed",IF(OR(J27="",K27=""),"Missing",IF(K27&lt;SETUP!$D$11,"Overdue",IF(K27=SETUP!$D$11,"Due today",IF(K27&lt;=SETUP!$D$11+SETUP!$D$12,"Due soon","On track")))))))))</f>
        <v/>
      </c>
      <c r="N27" s="13" t="str">
        <f t="shared" si="0"/>
        <v/>
      </c>
      <c r="O27" s="21">
        <f t="shared" si="1"/>
        <v>99999</v>
      </c>
      <c r="P27" s="1"/>
      <c r="Q27" s="1"/>
      <c r="R27" s="1"/>
      <c r="S27" s="1"/>
      <c r="T27" s="1"/>
    </row>
    <row r="28" spans="1:20">
      <c r="A28" s="3"/>
      <c r="B28" s="5"/>
      <c r="C28" s="3"/>
      <c r="D28" s="3"/>
      <c r="E28" s="3"/>
      <c r="F28" s="3"/>
      <c r="G28" s="3"/>
      <c r="H28" s="3"/>
      <c r="I28" s="3"/>
      <c r="J28" s="3"/>
      <c r="K28" s="5"/>
      <c r="L28" s="3"/>
      <c r="M28" s="13" t="str">
        <f>IF(A28="","",IF(OR(B28="",C28="",D28="",E28="",F28="",G28="",H28="",L28=""),"Missing",IF(I28="","None",IF(L28="Completed","Complete",IF(L28="Cancelled","Closed",IF(OR(J28="",K28=""),"Missing",IF(K28&lt;SETUP!$D$11,"Overdue",IF(K28=SETUP!$D$11,"Due today",IF(K28&lt;=SETUP!$D$11+SETUP!$D$12,"Due soon","On track")))))))))</f>
        <v/>
      </c>
      <c r="N28" s="13" t="str">
        <f t="shared" si="0"/>
        <v/>
      </c>
      <c r="O28" s="21">
        <f t="shared" si="1"/>
        <v>99999</v>
      </c>
      <c r="P28" s="1"/>
      <c r="Q28" s="1"/>
      <c r="R28" s="1"/>
      <c r="S28" s="1"/>
      <c r="T28" s="1"/>
    </row>
    <row r="29" spans="1:20">
      <c r="A29" s="3"/>
      <c r="B29" s="5"/>
      <c r="C29" s="3"/>
      <c r="D29" s="3"/>
      <c r="E29" s="3"/>
      <c r="F29" s="3"/>
      <c r="G29" s="3"/>
      <c r="H29" s="3"/>
      <c r="I29" s="3"/>
      <c r="J29" s="3"/>
      <c r="K29" s="5"/>
      <c r="L29" s="3"/>
      <c r="M29" s="13" t="str">
        <f>IF(A29="","",IF(OR(B29="",C29="",D29="",E29="",F29="",G29="",H29="",L29=""),"Missing",IF(I29="","None",IF(L29="Completed","Complete",IF(L29="Cancelled","Closed",IF(OR(J29="",K29=""),"Missing",IF(K29&lt;SETUP!$D$11,"Overdue",IF(K29=SETUP!$D$11,"Due today",IF(K29&lt;=SETUP!$D$11+SETUP!$D$12,"Due soon","On track")))))))))</f>
        <v/>
      </c>
      <c r="N29" s="13" t="str">
        <f t="shared" si="0"/>
        <v/>
      </c>
      <c r="O29" s="21">
        <f t="shared" si="1"/>
        <v>99999</v>
      </c>
      <c r="P29" s="1"/>
      <c r="Q29" s="1"/>
      <c r="R29" s="1"/>
      <c r="S29" s="1"/>
      <c r="T29" s="1"/>
    </row>
    <row r="30" spans="1:20">
      <c r="A30" s="3"/>
      <c r="B30" s="5"/>
      <c r="C30" s="3"/>
      <c r="D30" s="3"/>
      <c r="E30" s="3"/>
      <c r="F30" s="3"/>
      <c r="G30" s="3"/>
      <c r="H30" s="3"/>
      <c r="I30" s="3"/>
      <c r="J30" s="3"/>
      <c r="K30" s="5"/>
      <c r="L30" s="3"/>
      <c r="M30" s="13" t="str">
        <f>IF(A30="","",IF(OR(B30="",C30="",D30="",E30="",F30="",G30="",H30="",L30=""),"Missing",IF(I30="","None",IF(L30="Completed","Complete",IF(L30="Cancelled","Closed",IF(OR(J30="",K30=""),"Missing",IF(K30&lt;SETUP!$D$11,"Overdue",IF(K30=SETUP!$D$11,"Due today",IF(K30&lt;=SETUP!$D$11+SETUP!$D$12,"Due soon","On track")))))))))</f>
        <v/>
      </c>
      <c r="N30" s="13" t="str">
        <f t="shared" si="0"/>
        <v/>
      </c>
      <c r="O30" s="21">
        <f t="shared" si="1"/>
        <v>99999</v>
      </c>
      <c r="P30" s="1"/>
      <c r="Q30" s="1"/>
      <c r="R30" s="1"/>
      <c r="S30" s="1"/>
      <c r="T30" s="1"/>
    </row>
    <row r="31" spans="1:20">
      <c r="A31" s="3"/>
      <c r="B31" s="5"/>
      <c r="C31" s="3"/>
      <c r="D31" s="3"/>
      <c r="E31" s="3"/>
      <c r="F31" s="3"/>
      <c r="G31" s="3"/>
      <c r="H31" s="3"/>
      <c r="I31" s="3"/>
      <c r="J31" s="3"/>
      <c r="K31" s="5"/>
      <c r="L31" s="3"/>
      <c r="M31" s="13" t="str">
        <f>IF(A31="","",IF(OR(B31="",C31="",D31="",E31="",F31="",G31="",H31="",L31=""),"Missing",IF(I31="","None",IF(L31="Completed","Complete",IF(L31="Cancelled","Closed",IF(OR(J31="",K31=""),"Missing",IF(K31&lt;SETUP!$D$11,"Overdue",IF(K31=SETUP!$D$11,"Due today",IF(K31&lt;=SETUP!$D$11+SETUP!$D$12,"Due soon","On track")))))))))</f>
        <v/>
      </c>
      <c r="N31" s="13" t="str">
        <f t="shared" si="0"/>
        <v/>
      </c>
      <c r="O31" s="21">
        <f t="shared" si="1"/>
        <v>99999</v>
      </c>
      <c r="P31" s="1"/>
      <c r="Q31" s="1"/>
      <c r="R31" s="1"/>
      <c r="S31" s="1"/>
      <c r="T31" s="1"/>
    </row>
    <row r="32" spans="1:20">
      <c r="A32" s="3"/>
      <c r="B32" s="5"/>
      <c r="C32" s="3"/>
      <c r="D32" s="3"/>
      <c r="E32" s="3"/>
      <c r="F32" s="3"/>
      <c r="G32" s="3"/>
      <c r="H32" s="3"/>
      <c r="I32" s="3"/>
      <c r="J32" s="3"/>
      <c r="K32" s="5"/>
      <c r="L32" s="3"/>
      <c r="M32" s="13" t="str">
        <f>IF(A32="","",IF(OR(B32="",C32="",D32="",E32="",F32="",G32="",H32="",L32=""),"Missing",IF(I32="","None",IF(L32="Completed","Complete",IF(L32="Cancelled","Closed",IF(OR(J32="",K32=""),"Missing",IF(K32&lt;SETUP!$D$11,"Overdue",IF(K32=SETUP!$D$11,"Due today",IF(K32&lt;=SETUP!$D$11+SETUP!$D$12,"Due soon","On track")))))))))</f>
        <v/>
      </c>
      <c r="N32" s="13" t="str">
        <f t="shared" si="0"/>
        <v/>
      </c>
      <c r="O32" s="21">
        <f t="shared" si="1"/>
        <v>99999</v>
      </c>
      <c r="P32" s="1"/>
      <c r="Q32" s="1"/>
      <c r="R32" s="1"/>
      <c r="S32" s="1"/>
      <c r="T32" s="1"/>
    </row>
    <row r="33" spans="1:20">
      <c r="A33" s="3"/>
      <c r="B33" s="5"/>
      <c r="C33" s="3"/>
      <c r="D33" s="3"/>
      <c r="E33" s="3"/>
      <c r="F33" s="3"/>
      <c r="G33" s="3"/>
      <c r="H33" s="3"/>
      <c r="I33" s="3"/>
      <c r="J33" s="3"/>
      <c r="K33" s="5"/>
      <c r="L33" s="3"/>
      <c r="M33" s="13" t="str">
        <f>IF(A33="","",IF(OR(B33="",C33="",D33="",E33="",F33="",G33="",H33="",L33=""),"Missing",IF(I33="","None",IF(L33="Completed","Complete",IF(L33="Cancelled","Closed",IF(OR(J33="",K33=""),"Missing",IF(K33&lt;SETUP!$D$11,"Overdue",IF(K33=SETUP!$D$11,"Due today",IF(K33&lt;=SETUP!$D$11+SETUP!$D$12,"Due soon","On track")))))))))</f>
        <v/>
      </c>
      <c r="N33" s="13" t="str">
        <f t="shared" si="0"/>
        <v/>
      </c>
      <c r="O33" s="21">
        <f t="shared" si="1"/>
        <v>99999</v>
      </c>
      <c r="P33" s="1"/>
      <c r="Q33" s="1"/>
      <c r="R33" s="1"/>
      <c r="S33" s="1"/>
      <c r="T33" s="1"/>
    </row>
    <row r="34" spans="1:20">
      <c r="A34" s="3"/>
      <c r="B34" s="5"/>
      <c r="C34" s="3"/>
      <c r="D34" s="3"/>
      <c r="E34" s="3"/>
      <c r="F34" s="3"/>
      <c r="G34" s="3"/>
      <c r="H34" s="3"/>
      <c r="I34" s="3"/>
      <c r="J34" s="3"/>
      <c r="K34" s="5"/>
      <c r="L34" s="3"/>
      <c r="M34" s="13" t="str">
        <f>IF(A34="","",IF(OR(B34="",C34="",D34="",E34="",F34="",G34="",H34="",L34=""),"Missing",IF(I34="","None",IF(L34="Completed","Complete",IF(L34="Cancelled","Closed",IF(OR(J34="",K34=""),"Missing",IF(K34&lt;SETUP!$D$11,"Overdue",IF(K34=SETUP!$D$11,"Due today",IF(K34&lt;=SETUP!$D$11+SETUP!$D$12,"Due soon","On track")))))))))</f>
        <v/>
      </c>
      <c r="N34" s="13" t="str">
        <f t="shared" si="0"/>
        <v/>
      </c>
      <c r="O34" s="21">
        <f t="shared" si="1"/>
        <v>99999</v>
      </c>
      <c r="P34" s="1"/>
      <c r="Q34" s="1"/>
      <c r="R34" s="1"/>
      <c r="S34" s="1"/>
      <c r="T34" s="1"/>
    </row>
    <row r="35" spans="1:20">
      <c r="A35" s="3"/>
      <c r="B35" s="5"/>
      <c r="C35" s="3"/>
      <c r="D35" s="3"/>
      <c r="E35" s="3"/>
      <c r="F35" s="3"/>
      <c r="G35" s="3"/>
      <c r="H35" s="3"/>
      <c r="I35" s="3"/>
      <c r="J35" s="3"/>
      <c r="K35" s="5"/>
      <c r="L35" s="3"/>
      <c r="M35" s="13" t="str">
        <f>IF(A35="","",IF(OR(B35="",C35="",D35="",E35="",F35="",G35="",H35="",L35=""),"Missing",IF(I35="","None",IF(L35="Completed","Complete",IF(L35="Cancelled","Closed",IF(OR(J35="",K35=""),"Missing",IF(K35&lt;SETUP!$D$11,"Overdue",IF(K35=SETUP!$D$11,"Due today",IF(K35&lt;=SETUP!$D$11+SETUP!$D$12,"Due soon","On track")))))))))</f>
        <v/>
      </c>
      <c r="N35" s="13" t="str">
        <f t="shared" si="0"/>
        <v/>
      </c>
      <c r="O35" s="21">
        <f t="shared" si="1"/>
        <v>99999</v>
      </c>
      <c r="P35" s="1"/>
      <c r="Q35" s="1"/>
      <c r="R35" s="1"/>
      <c r="S35" s="1"/>
      <c r="T35" s="1"/>
    </row>
    <row r="36" spans="1:20">
      <c r="A36" s="3"/>
      <c r="B36" s="5"/>
      <c r="C36" s="3"/>
      <c r="D36" s="3"/>
      <c r="E36" s="3"/>
      <c r="F36" s="3"/>
      <c r="G36" s="3"/>
      <c r="H36" s="3"/>
      <c r="I36" s="3"/>
      <c r="J36" s="3"/>
      <c r="K36" s="5"/>
      <c r="L36" s="3"/>
      <c r="M36" s="13" t="str">
        <f>IF(A36="","",IF(OR(B36="",C36="",D36="",E36="",F36="",G36="",H36="",L36=""),"Missing",IF(I36="","None",IF(L36="Completed","Complete",IF(L36="Cancelled","Closed",IF(OR(J36="",K36=""),"Missing",IF(K36&lt;SETUP!$D$11,"Overdue",IF(K36=SETUP!$D$11,"Due today",IF(K36&lt;=SETUP!$D$11+SETUP!$D$12,"Due soon","On track")))))))))</f>
        <v/>
      </c>
      <c r="N36" s="13" t="str">
        <f t="shared" si="0"/>
        <v/>
      </c>
      <c r="O36" s="21">
        <f t="shared" si="1"/>
        <v>99999</v>
      </c>
      <c r="P36" s="1"/>
      <c r="Q36" s="1"/>
      <c r="R36" s="1"/>
      <c r="S36" s="1"/>
      <c r="T36" s="1"/>
    </row>
    <row r="37" spans="1:20">
      <c r="A37" s="3"/>
      <c r="B37" s="5"/>
      <c r="C37" s="3"/>
      <c r="D37" s="3"/>
      <c r="E37" s="3"/>
      <c r="F37" s="3"/>
      <c r="G37" s="3"/>
      <c r="H37" s="3"/>
      <c r="I37" s="3"/>
      <c r="J37" s="3"/>
      <c r="K37" s="5"/>
      <c r="L37" s="3"/>
      <c r="M37" s="13" t="str">
        <f>IF(A37="","",IF(OR(B37="",C37="",D37="",E37="",F37="",G37="",H37="",L37=""),"Missing",IF(I37="","None",IF(L37="Completed","Complete",IF(L37="Cancelled","Closed",IF(OR(J37="",K37=""),"Missing",IF(K37&lt;SETUP!$D$11,"Overdue",IF(K37=SETUP!$D$11,"Due today",IF(K37&lt;=SETUP!$D$11+SETUP!$D$12,"Due soon","On track")))))))))</f>
        <v/>
      </c>
      <c r="N37" s="13" t="str">
        <f t="shared" si="0"/>
        <v/>
      </c>
      <c r="O37" s="21">
        <f t="shared" si="1"/>
        <v>99999</v>
      </c>
      <c r="P37" s="1"/>
      <c r="Q37" s="1"/>
      <c r="R37" s="1"/>
      <c r="S37" s="1"/>
      <c r="T37" s="1"/>
    </row>
    <row r="38" spans="1:20">
      <c r="A38" s="3"/>
      <c r="B38" s="5"/>
      <c r="C38" s="3"/>
      <c r="D38" s="3"/>
      <c r="E38" s="3"/>
      <c r="F38" s="3"/>
      <c r="G38" s="3"/>
      <c r="H38" s="3"/>
      <c r="I38" s="3"/>
      <c r="J38" s="3"/>
      <c r="K38" s="5"/>
      <c r="L38" s="3"/>
      <c r="M38" s="13" t="str">
        <f>IF(A38="","",IF(OR(B38="",C38="",D38="",E38="",F38="",G38="",H38="",L38=""),"Missing",IF(I38="","None",IF(L38="Completed","Complete",IF(L38="Cancelled","Closed",IF(OR(J38="",K38=""),"Missing",IF(K38&lt;SETUP!$D$11,"Overdue",IF(K38=SETUP!$D$11,"Due today",IF(K38&lt;=SETUP!$D$11+SETUP!$D$12,"Due soon","On track")))))))))</f>
        <v/>
      </c>
      <c r="N38" s="13" t="str">
        <f t="shared" si="0"/>
        <v/>
      </c>
      <c r="O38" s="21">
        <f t="shared" si="1"/>
        <v>99999</v>
      </c>
      <c r="P38" s="1"/>
      <c r="Q38" s="1"/>
      <c r="R38" s="1"/>
      <c r="S38" s="1"/>
      <c r="T38" s="1"/>
    </row>
    <row r="39" spans="1:20">
      <c r="A39" s="3"/>
      <c r="B39" s="5"/>
      <c r="C39" s="3"/>
      <c r="D39" s="3"/>
      <c r="E39" s="3"/>
      <c r="F39" s="3"/>
      <c r="G39" s="3"/>
      <c r="H39" s="3"/>
      <c r="I39" s="3"/>
      <c r="J39" s="3"/>
      <c r="K39" s="5"/>
      <c r="L39" s="3"/>
      <c r="M39" s="13" t="str">
        <f>IF(A39="","",IF(OR(B39="",C39="",D39="",E39="",F39="",G39="",H39="",L39=""),"Missing",IF(I39="","None",IF(L39="Completed","Complete",IF(L39="Cancelled","Closed",IF(OR(J39="",K39=""),"Missing",IF(K39&lt;SETUP!$D$11,"Overdue",IF(K39=SETUP!$D$11,"Due today",IF(K39&lt;=SETUP!$D$11+SETUP!$D$12,"Due soon","On track")))))))))</f>
        <v/>
      </c>
      <c r="N39" s="13" t="str">
        <f t="shared" si="0"/>
        <v/>
      </c>
      <c r="O39" s="21">
        <f t="shared" si="1"/>
        <v>99999</v>
      </c>
      <c r="P39" s="1"/>
      <c r="Q39" s="1"/>
      <c r="R39" s="1"/>
      <c r="S39" s="1"/>
      <c r="T39" s="1"/>
    </row>
    <row r="40" spans="1:20">
      <c r="A40" s="3"/>
      <c r="B40" s="5"/>
      <c r="C40" s="3"/>
      <c r="D40" s="3"/>
      <c r="E40" s="3"/>
      <c r="F40" s="3"/>
      <c r="G40" s="3"/>
      <c r="H40" s="3"/>
      <c r="I40" s="3"/>
      <c r="J40" s="3"/>
      <c r="K40" s="5"/>
      <c r="L40" s="3"/>
      <c r="M40" s="13" t="str">
        <f>IF(A40="","",IF(OR(B40="",C40="",D40="",E40="",F40="",G40="",H40="",L40=""),"Missing",IF(I40="","None",IF(L40="Completed","Complete",IF(L40="Cancelled","Closed",IF(OR(J40="",K40=""),"Missing",IF(K40&lt;SETUP!$D$11,"Overdue",IF(K40=SETUP!$D$11,"Due today",IF(K40&lt;=SETUP!$D$11+SETUP!$D$12,"Due soon","On track")))))))))</f>
        <v/>
      </c>
      <c r="N40" s="13" t="str">
        <f t="shared" si="0"/>
        <v/>
      </c>
      <c r="O40" s="21">
        <f t="shared" si="1"/>
        <v>99999</v>
      </c>
      <c r="P40" s="1"/>
      <c r="Q40" s="1"/>
      <c r="R40" s="1"/>
      <c r="S40" s="1"/>
      <c r="T40" s="1"/>
    </row>
    <row r="41" spans="1:20">
      <c r="A41" s="3"/>
      <c r="B41" s="5"/>
      <c r="C41" s="3"/>
      <c r="D41" s="3"/>
      <c r="E41" s="3"/>
      <c r="F41" s="3"/>
      <c r="G41" s="3"/>
      <c r="H41" s="3"/>
      <c r="I41" s="3"/>
      <c r="J41" s="3"/>
      <c r="K41" s="5"/>
      <c r="L41" s="3"/>
      <c r="M41" s="13" t="str">
        <f>IF(A41="","",IF(OR(B41="",C41="",D41="",E41="",F41="",G41="",H41="",L41=""),"Missing",IF(I41="","None",IF(L41="Completed","Complete",IF(L41="Cancelled","Closed",IF(OR(J41="",K41=""),"Missing",IF(K41&lt;SETUP!$D$11,"Overdue",IF(K41=SETUP!$D$11,"Due today",IF(K41&lt;=SETUP!$D$11+SETUP!$D$12,"Due soon","On track")))))))))</f>
        <v/>
      </c>
      <c r="N41" s="13" t="str">
        <f t="shared" si="0"/>
        <v/>
      </c>
      <c r="O41" s="21">
        <f t="shared" si="1"/>
        <v>99999</v>
      </c>
      <c r="P41" s="1"/>
      <c r="Q41" s="1"/>
      <c r="R41" s="1"/>
      <c r="S41" s="1"/>
      <c r="T41" s="1"/>
    </row>
    <row r="42" spans="1:20">
      <c r="A42" s="3"/>
      <c r="B42" s="5"/>
      <c r="C42" s="3"/>
      <c r="D42" s="3"/>
      <c r="E42" s="3"/>
      <c r="F42" s="3"/>
      <c r="G42" s="3"/>
      <c r="H42" s="3"/>
      <c r="I42" s="3"/>
      <c r="J42" s="3"/>
      <c r="K42" s="5"/>
      <c r="L42" s="3"/>
      <c r="M42" s="13" t="str">
        <f>IF(A42="","",IF(OR(B42="",C42="",D42="",E42="",F42="",G42="",H42="",L42=""),"Missing",IF(I42="","None",IF(L42="Completed","Complete",IF(L42="Cancelled","Closed",IF(OR(J42="",K42=""),"Missing",IF(K42&lt;SETUP!$D$11,"Overdue",IF(K42=SETUP!$D$11,"Due today",IF(K42&lt;=SETUP!$D$11+SETUP!$D$12,"Due soon","On track")))))))))</f>
        <v/>
      </c>
      <c r="N42" s="13" t="str">
        <f t="shared" si="0"/>
        <v/>
      </c>
      <c r="O42" s="21">
        <f t="shared" si="1"/>
        <v>99999</v>
      </c>
      <c r="P42" s="1"/>
      <c r="Q42" s="1"/>
      <c r="R42" s="1"/>
      <c r="S42" s="1"/>
      <c r="T42" s="1"/>
    </row>
    <row r="43" spans="1:20">
      <c r="A43" s="3"/>
      <c r="B43" s="5"/>
      <c r="C43" s="3"/>
      <c r="D43" s="3"/>
      <c r="E43" s="3"/>
      <c r="F43" s="3"/>
      <c r="G43" s="3"/>
      <c r="H43" s="3"/>
      <c r="I43" s="3"/>
      <c r="J43" s="3"/>
      <c r="K43" s="5"/>
      <c r="L43" s="3"/>
      <c r="M43" s="13" t="str">
        <f>IF(A43="","",IF(OR(B43="",C43="",D43="",E43="",F43="",G43="",H43="",L43=""),"Missing",IF(I43="","None",IF(L43="Completed","Complete",IF(L43="Cancelled","Closed",IF(OR(J43="",K43=""),"Missing",IF(K43&lt;SETUP!$D$11,"Overdue",IF(K43=SETUP!$D$11,"Due today",IF(K43&lt;=SETUP!$D$11+SETUP!$D$12,"Due soon","On track")))))))))</f>
        <v/>
      </c>
      <c r="N43" s="13" t="str">
        <f t="shared" ref="N43:N74" si="2">IF(A43="","",IF(OR(COUNTIF($A$11:$A$100,A43)&gt;1,B43="",C43="",D43="",E43="",F43="",G43="",H43="",L43="",AND(I43&lt;&gt;"",OR(J43="",K43=""))),"ERROR","PASS"))</f>
        <v/>
      </c>
      <c r="O43" s="21">
        <f t="shared" ref="O43:O74" si="3">IF(A43="",99999,IF(OR(M43="Complete",M43="Closed",M43="None"),99999,IF(M43="Overdue",100,IF(M43="Due today",200,IF(M43="Due soon",300,400)))+IF(F43="Critical",0,IF(F43="High",10,IF(F43="Medium",20,30)))+ROW()/10000))</f>
        <v>99999</v>
      </c>
      <c r="P43" s="1"/>
      <c r="Q43" s="1"/>
      <c r="R43" s="1"/>
      <c r="S43" s="1"/>
      <c r="T43" s="1"/>
    </row>
    <row r="44" spans="1:20">
      <c r="A44" s="3"/>
      <c r="B44" s="5"/>
      <c r="C44" s="3"/>
      <c r="D44" s="3"/>
      <c r="E44" s="3"/>
      <c r="F44" s="3"/>
      <c r="G44" s="3"/>
      <c r="H44" s="3"/>
      <c r="I44" s="3"/>
      <c r="J44" s="3"/>
      <c r="K44" s="5"/>
      <c r="L44" s="3"/>
      <c r="M44" s="13" t="str">
        <f>IF(A44="","",IF(OR(B44="",C44="",D44="",E44="",F44="",G44="",H44="",L44=""),"Missing",IF(I44="","None",IF(L44="Completed","Complete",IF(L44="Cancelled","Closed",IF(OR(J44="",K44=""),"Missing",IF(K44&lt;SETUP!$D$11,"Overdue",IF(K44=SETUP!$D$11,"Due today",IF(K44&lt;=SETUP!$D$11+SETUP!$D$12,"Due soon","On track")))))))))</f>
        <v/>
      </c>
      <c r="N44" s="13" t="str">
        <f t="shared" si="2"/>
        <v/>
      </c>
      <c r="O44" s="21">
        <f t="shared" si="3"/>
        <v>99999</v>
      </c>
      <c r="P44" s="1"/>
      <c r="Q44" s="1"/>
      <c r="R44" s="1"/>
      <c r="S44" s="1"/>
      <c r="T44" s="1"/>
    </row>
    <row r="45" spans="1:20">
      <c r="A45" s="3"/>
      <c r="B45" s="5"/>
      <c r="C45" s="3"/>
      <c r="D45" s="3"/>
      <c r="E45" s="3"/>
      <c r="F45" s="3"/>
      <c r="G45" s="3"/>
      <c r="H45" s="3"/>
      <c r="I45" s="3"/>
      <c r="J45" s="3"/>
      <c r="K45" s="5"/>
      <c r="L45" s="3"/>
      <c r="M45" s="13" t="str">
        <f>IF(A45="","",IF(OR(B45="",C45="",D45="",E45="",F45="",G45="",H45="",L45=""),"Missing",IF(I45="","None",IF(L45="Completed","Complete",IF(L45="Cancelled","Closed",IF(OR(J45="",K45=""),"Missing",IF(K45&lt;SETUP!$D$11,"Overdue",IF(K45=SETUP!$D$11,"Due today",IF(K45&lt;=SETUP!$D$11+SETUP!$D$12,"Due soon","On track")))))))))</f>
        <v/>
      </c>
      <c r="N45" s="13" t="str">
        <f t="shared" si="2"/>
        <v/>
      </c>
      <c r="O45" s="21">
        <f t="shared" si="3"/>
        <v>99999</v>
      </c>
      <c r="P45" s="1"/>
      <c r="Q45" s="1"/>
      <c r="R45" s="1"/>
      <c r="S45" s="1"/>
      <c r="T45" s="1"/>
    </row>
    <row r="46" spans="1:20">
      <c r="A46" s="3"/>
      <c r="B46" s="5"/>
      <c r="C46" s="3"/>
      <c r="D46" s="3"/>
      <c r="E46" s="3"/>
      <c r="F46" s="3"/>
      <c r="G46" s="3"/>
      <c r="H46" s="3"/>
      <c r="I46" s="3"/>
      <c r="J46" s="3"/>
      <c r="K46" s="5"/>
      <c r="L46" s="3"/>
      <c r="M46" s="13" t="str">
        <f>IF(A46="","",IF(OR(B46="",C46="",D46="",E46="",F46="",G46="",H46="",L46=""),"Missing",IF(I46="","None",IF(L46="Completed","Complete",IF(L46="Cancelled","Closed",IF(OR(J46="",K46=""),"Missing",IF(K46&lt;SETUP!$D$11,"Overdue",IF(K46=SETUP!$D$11,"Due today",IF(K46&lt;=SETUP!$D$11+SETUP!$D$12,"Due soon","On track")))))))))</f>
        <v/>
      </c>
      <c r="N46" s="13" t="str">
        <f t="shared" si="2"/>
        <v/>
      </c>
      <c r="O46" s="21">
        <f t="shared" si="3"/>
        <v>99999</v>
      </c>
      <c r="P46" s="1"/>
      <c r="Q46" s="1"/>
      <c r="R46" s="1"/>
      <c r="S46" s="1"/>
      <c r="T46" s="1"/>
    </row>
    <row r="47" spans="1:20">
      <c r="A47" s="3"/>
      <c r="B47" s="5"/>
      <c r="C47" s="3"/>
      <c r="D47" s="3"/>
      <c r="E47" s="3"/>
      <c r="F47" s="3"/>
      <c r="G47" s="3"/>
      <c r="H47" s="3"/>
      <c r="I47" s="3"/>
      <c r="J47" s="3"/>
      <c r="K47" s="5"/>
      <c r="L47" s="3"/>
      <c r="M47" s="13" t="str">
        <f>IF(A47="","",IF(OR(B47="",C47="",D47="",E47="",F47="",G47="",H47="",L47=""),"Missing",IF(I47="","None",IF(L47="Completed","Complete",IF(L47="Cancelled","Closed",IF(OR(J47="",K47=""),"Missing",IF(K47&lt;SETUP!$D$11,"Overdue",IF(K47=SETUP!$D$11,"Due today",IF(K47&lt;=SETUP!$D$11+SETUP!$D$12,"Due soon","On track")))))))))</f>
        <v/>
      </c>
      <c r="N47" s="13" t="str">
        <f t="shared" si="2"/>
        <v/>
      </c>
      <c r="O47" s="21">
        <f t="shared" si="3"/>
        <v>99999</v>
      </c>
      <c r="P47" s="1"/>
      <c r="Q47" s="1"/>
      <c r="R47" s="1"/>
      <c r="S47" s="1"/>
      <c r="T47" s="1"/>
    </row>
    <row r="48" spans="1:20">
      <c r="A48" s="3"/>
      <c r="B48" s="5"/>
      <c r="C48" s="3"/>
      <c r="D48" s="3"/>
      <c r="E48" s="3"/>
      <c r="F48" s="3"/>
      <c r="G48" s="3"/>
      <c r="H48" s="3"/>
      <c r="I48" s="3"/>
      <c r="J48" s="3"/>
      <c r="K48" s="5"/>
      <c r="L48" s="3"/>
      <c r="M48" s="13" t="str">
        <f>IF(A48="","",IF(OR(B48="",C48="",D48="",E48="",F48="",G48="",H48="",L48=""),"Missing",IF(I48="","None",IF(L48="Completed","Complete",IF(L48="Cancelled","Closed",IF(OR(J48="",K48=""),"Missing",IF(K48&lt;SETUP!$D$11,"Overdue",IF(K48=SETUP!$D$11,"Due today",IF(K48&lt;=SETUP!$D$11+SETUP!$D$12,"Due soon","On track")))))))))</f>
        <v/>
      </c>
      <c r="N48" s="13" t="str">
        <f t="shared" si="2"/>
        <v/>
      </c>
      <c r="O48" s="21">
        <f t="shared" si="3"/>
        <v>99999</v>
      </c>
      <c r="P48" s="1"/>
      <c r="Q48" s="1"/>
      <c r="R48" s="1"/>
      <c r="S48" s="1"/>
      <c r="T48" s="1"/>
    </row>
    <row r="49" spans="1:20">
      <c r="A49" s="3"/>
      <c r="B49" s="5"/>
      <c r="C49" s="3"/>
      <c r="D49" s="3"/>
      <c r="E49" s="3"/>
      <c r="F49" s="3"/>
      <c r="G49" s="3"/>
      <c r="H49" s="3"/>
      <c r="I49" s="3"/>
      <c r="J49" s="3"/>
      <c r="K49" s="5"/>
      <c r="L49" s="3"/>
      <c r="M49" s="13" t="str">
        <f>IF(A49="","",IF(OR(B49="",C49="",D49="",E49="",F49="",G49="",H49="",L49=""),"Missing",IF(I49="","None",IF(L49="Completed","Complete",IF(L49="Cancelled","Closed",IF(OR(J49="",K49=""),"Missing",IF(K49&lt;SETUP!$D$11,"Overdue",IF(K49=SETUP!$D$11,"Due today",IF(K49&lt;=SETUP!$D$11+SETUP!$D$12,"Due soon","On track")))))))))</f>
        <v/>
      </c>
      <c r="N49" s="13" t="str">
        <f t="shared" si="2"/>
        <v/>
      </c>
      <c r="O49" s="21">
        <f t="shared" si="3"/>
        <v>99999</v>
      </c>
      <c r="P49" s="1"/>
      <c r="Q49" s="1"/>
      <c r="R49" s="1"/>
      <c r="S49" s="1"/>
      <c r="T49" s="1"/>
    </row>
    <row r="50" spans="1:20">
      <c r="A50" s="3"/>
      <c r="B50" s="5"/>
      <c r="C50" s="3"/>
      <c r="D50" s="3"/>
      <c r="E50" s="3"/>
      <c r="F50" s="3"/>
      <c r="G50" s="3"/>
      <c r="H50" s="3"/>
      <c r="I50" s="3"/>
      <c r="J50" s="3"/>
      <c r="K50" s="5"/>
      <c r="L50" s="3"/>
      <c r="M50" s="13" t="str">
        <f>IF(A50="","",IF(OR(B50="",C50="",D50="",E50="",F50="",G50="",H50="",L50=""),"Missing",IF(I50="","None",IF(L50="Completed","Complete",IF(L50="Cancelled","Closed",IF(OR(J50="",K50=""),"Missing",IF(K50&lt;SETUP!$D$11,"Overdue",IF(K50=SETUP!$D$11,"Due today",IF(K50&lt;=SETUP!$D$11+SETUP!$D$12,"Due soon","On track")))))))))</f>
        <v/>
      </c>
      <c r="N50" s="13" t="str">
        <f t="shared" si="2"/>
        <v/>
      </c>
      <c r="O50" s="21">
        <f t="shared" si="3"/>
        <v>99999</v>
      </c>
      <c r="P50" s="1"/>
      <c r="Q50" s="1"/>
      <c r="R50" s="1"/>
      <c r="S50" s="1"/>
      <c r="T50" s="1"/>
    </row>
    <row r="51" spans="1:20">
      <c r="A51" s="3"/>
      <c r="B51" s="5"/>
      <c r="C51" s="3"/>
      <c r="D51" s="3"/>
      <c r="E51" s="3"/>
      <c r="F51" s="3"/>
      <c r="G51" s="3"/>
      <c r="H51" s="3"/>
      <c r="I51" s="3"/>
      <c r="J51" s="3"/>
      <c r="K51" s="5"/>
      <c r="L51" s="3"/>
      <c r="M51" s="13" t="str">
        <f>IF(A51="","",IF(OR(B51="",C51="",D51="",E51="",F51="",G51="",H51="",L51=""),"Missing",IF(I51="","None",IF(L51="Completed","Complete",IF(L51="Cancelled","Closed",IF(OR(J51="",K51=""),"Missing",IF(K51&lt;SETUP!$D$11,"Overdue",IF(K51=SETUP!$D$11,"Due today",IF(K51&lt;=SETUP!$D$11+SETUP!$D$12,"Due soon","On track")))))))))</f>
        <v/>
      </c>
      <c r="N51" s="13" t="str">
        <f t="shared" si="2"/>
        <v/>
      </c>
      <c r="O51" s="21">
        <f t="shared" si="3"/>
        <v>99999</v>
      </c>
      <c r="P51" s="1"/>
      <c r="Q51" s="1"/>
      <c r="R51" s="1"/>
      <c r="S51" s="1"/>
      <c r="T51" s="1"/>
    </row>
    <row r="52" spans="1:20">
      <c r="A52" s="3"/>
      <c r="B52" s="5"/>
      <c r="C52" s="3"/>
      <c r="D52" s="3"/>
      <c r="E52" s="3"/>
      <c r="F52" s="3"/>
      <c r="G52" s="3"/>
      <c r="H52" s="3"/>
      <c r="I52" s="3"/>
      <c r="J52" s="3"/>
      <c r="K52" s="5"/>
      <c r="L52" s="3"/>
      <c r="M52" s="13" t="str">
        <f>IF(A52="","",IF(OR(B52="",C52="",D52="",E52="",F52="",G52="",H52="",L52=""),"Missing",IF(I52="","None",IF(L52="Completed","Complete",IF(L52="Cancelled","Closed",IF(OR(J52="",K52=""),"Missing",IF(K52&lt;SETUP!$D$11,"Overdue",IF(K52=SETUP!$D$11,"Due today",IF(K52&lt;=SETUP!$D$11+SETUP!$D$12,"Due soon","On track")))))))))</f>
        <v/>
      </c>
      <c r="N52" s="13" t="str">
        <f t="shared" si="2"/>
        <v/>
      </c>
      <c r="O52" s="21">
        <f t="shared" si="3"/>
        <v>99999</v>
      </c>
      <c r="P52" s="1"/>
      <c r="Q52" s="1"/>
      <c r="R52" s="1"/>
      <c r="S52" s="1"/>
      <c r="T52" s="1"/>
    </row>
    <row r="53" spans="1:20">
      <c r="A53" s="3"/>
      <c r="B53" s="5"/>
      <c r="C53" s="3"/>
      <c r="D53" s="3"/>
      <c r="E53" s="3"/>
      <c r="F53" s="3"/>
      <c r="G53" s="3"/>
      <c r="H53" s="3"/>
      <c r="I53" s="3"/>
      <c r="J53" s="3"/>
      <c r="K53" s="5"/>
      <c r="L53" s="3"/>
      <c r="M53" s="13" t="str">
        <f>IF(A53="","",IF(OR(B53="",C53="",D53="",E53="",F53="",G53="",H53="",L53=""),"Missing",IF(I53="","None",IF(L53="Completed","Complete",IF(L53="Cancelled","Closed",IF(OR(J53="",K53=""),"Missing",IF(K53&lt;SETUP!$D$11,"Overdue",IF(K53=SETUP!$D$11,"Due today",IF(K53&lt;=SETUP!$D$11+SETUP!$D$12,"Due soon","On track")))))))))</f>
        <v/>
      </c>
      <c r="N53" s="13" t="str">
        <f t="shared" si="2"/>
        <v/>
      </c>
      <c r="O53" s="21">
        <f t="shared" si="3"/>
        <v>99999</v>
      </c>
      <c r="P53" s="1"/>
      <c r="Q53" s="1"/>
      <c r="R53" s="1"/>
      <c r="S53" s="1"/>
      <c r="T53" s="1"/>
    </row>
    <row r="54" spans="1:20">
      <c r="A54" s="3"/>
      <c r="B54" s="5"/>
      <c r="C54" s="3"/>
      <c r="D54" s="3"/>
      <c r="E54" s="3"/>
      <c r="F54" s="3"/>
      <c r="G54" s="3"/>
      <c r="H54" s="3"/>
      <c r="I54" s="3"/>
      <c r="J54" s="3"/>
      <c r="K54" s="5"/>
      <c r="L54" s="3"/>
      <c r="M54" s="13" t="str">
        <f>IF(A54="","",IF(OR(B54="",C54="",D54="",E54="",F54="",G54="",H54="",L54=""),"Missing",IF(I54="","None",IF(L54="Completed","Complete",IF(L54="Cancelled","Closed",IF(OR(J54="",K54=""),"Missing",IF(K54&lt;SETUP!$D$11,"Overdue",IF(K54=SETUP!$D$11,"Due today",IF(K54&lt;=SETUP!$D$11+SETUP!$D$12,"Due soon","On track")))))))))</f>
        <v/>
      </c>
      <c r="N54" s="13" t="str">
        <f t="shared" si="2"/>
        <v/>
      </c>
      <c r="O54" s="21">
        <f t="shared" si="3"/>
        <v>99999</v>
      </c>
      <c r="P54" s="1"/>
      <c r="Q54" s="1"/>
      <c r="R54" s="1"/>
      <c r="S54" s="1"/>
      <c r="T54" s="1"/>
    </row>
    <row r="55" spans="1:20">
      <c r="A55" s="3"/>
      <c r="B55" s="5"/>
      <c r="C55" s="3"/>
      <c r="D55" s="3"/>
      <c r="E55" s="3"/>
      <c r="F55" s="3"/>
      <c r="G55" s="3"/>
      <c r="H55" s="3"/>
      <c r="I55" s="3"/>
      <c r="J55" s="3"/>
      <c r="K55" s="5"/>
      <c r="L55" s="3"/>
      <c r="M55" s="13" t="str">
        <f>IF(A55="","",IF(OR(B55="",C55="",D55="",E55="",F55="",G55="",H55="",L55=""),"Missing",IF(I55="","None",IF(L55="Completed","Complete",IF(L55="Cancelled","Closed",IF(OR(J55="",K55=""),"Missing",IF(K55&lt;SETUP!$D$11,"Overdue",IF(K55=SETUP!$D$11,"Due today",IF(K55&lt;=SETUP!$D$11+SETUP!$D$12,"Due soon","On track")))))))))</f>
        <v/>
      </c>
      <c r="N55" s="13" t="str">
        <f t="shared" si="2"/>
        <v/>
      </c>
      <c r="O55" s="21">
        <f t="shared" si="3"/>
        <v>99999</v>
      </c>
      <c r="P55" s="1"/>
      <c r="Q55" s="1"/>
      <c r="R55" s="1"/>
      <c r="S55" s="1"/>
      <c r="T55" s="1"/>
    </row>
    <row r="56" spans="1:20">
      <c r="A56" s="3"/>
      <c r="B56" s="5"/>
      <c r="C56" s="3"/>
      <c r="D56" s="3"/>
      <c r="E56" s="3"/>
      <c r="F56" s="3"/>
      <c r="G56" s="3"/>
      <c r="H56" s="3"/>
      <c r="I56" s="3"/>
      <c r="J56" s="3"/>
      <c r="K56" s="5"/>
      <c r="L56" s="3"/>
      <c r="M56" s="13" t="str">
        <f>IF(A56="","",IF(OR(B56="",C56="",D56="",E56="",F56="",G56="",H56="",L56=""),"Missing",IF(I56="","None",IF(L56="Completed","Complete",IF(L56="Cancelled","Closed",IF(OR(J56="",K56=""),"Missing",IF(K56&lt;SETUP!$D$11,"Overdue",IF(K56=SETUP!$D$11,"Due today",IF(K56&lt;=SETUP!$D$11+SETUP!$D$12,"Due soon","On track")))))))))</f>
        <v/>
      </c>
      <c r="N56" s="13" t="str">
        <f t="shared" si="2"/>
        <v/>
      </c>
      <c r="O56" s="21">
        <f t="shared" si="3"/>
        <v>99999</v>
      </c>
      <c r="P56" s="1"/>
      <c r="Q56" s="1"/>
      <c r="R56" s="1"/>
      <c r="S56" s="1"/>
      <c r="T56" s="1"/>
    </row>
    <row r="57" spans="1:20">
      <c r="A57" s="3"/>
      <c r="B57" s="5"/>
      <c r="C57" s="3"/>
      <c r="D57" s="3"/>
      <c r="E57" s="3"/>
      <c r="F57" s="3"/>
      <c r="G57" s="3"/>
      <c r="H57" s="3"/>
      <c r="I57" s="3"/>
      <c r="J57" s="3"/>
      <c r="K57" s="5"/>
      <c r="L57" s="3"/>
      <c r="M57" s="13" t="str">
        <f>IF(A57="","",IF(OR(B57="",C57="",D57="",E57="",F57="",G57="",H57="",L57=""),"Missing",IF(I57="","None",IF(L57="Completed","Complete",IF(L57="Cancelled","Closed",IF(OR(J57="",K57=""),"Missing",IF(K57&lt;SETUP!$D$11,"Overdue",IF(K57=SETUP!$D$11,"Due today",IF(K57&lt;=SETUP!$D$11+SETUP!$D$12,"Due soon","On track")))))))))</f>
        <v/>
      </c>
      <c r="N57" s="13" t="str">
        <f t="shared" si="2"/>
        <v/>
      </c>
      <c r="O57" s="21">
        <f t="shared" si="3"/>
        <v>99999</v>
      </c>
      <c r="P57" s="1"/>
      <c r="Q57" s="1"/>
      <c r="R57" s="1"/>
      <c r="S57" s="1"/>
      <c r="T57" s="1"/>
    </row>
    <row r="58" spans="1:20">
      <c r="A58" s="3"/>
      <c r="B58" s="5"/>
      <c r="C58" s="3"/>
      <c r="D58" s="3"/>
      <c r="E58" s="3"/>
      <c r="F58" s="3"/>
      <c r="G58" s="3"/>
      <c r="H58" s="3"/>
      <c r="I58" s="3"/>
      <c r="J58" s="3"/>
      <c r="K58" s="5"/>
      <c r="L58" s="3"/>
      <c r="M58" s="13" t="str">
        <f>IF(A58="","",IF(OR(B58="",C58="",D58="",E58="",F58="",G58="",H58="",L58=""),"Missing",IF(I58="","None",IF(L58="Completed","Complete",IF(L58="Cancelled","Closed",IF(OR(J58="",K58=""),"Missing",IF(K58&lt;SETUP!$D$11,"Overdue",IF(K58=SETUP!$D$11,"Due today",IF(K58&lt;=SETUP!$D$11+SETUP!$D$12,"Due soon","On track")))))))))</f>
        <v/>
      </c>
      <c r="N58" s="13" t="str">
        <f t="shared" si="2"/>
        <v/>
      </c>
      <c r="O58" s="21">
        <f t="shared" si="3"/>
        <v>99999</v>
      </c>
      <c r="P58" s="1"/>
      <c r="Q58" s="1"/>
      <c r="R58" s="1"/>
      <c r="S58" s="1"/>
      <c r="T58" s="1"/>
    </row>
    <row r="59" spans="1:20">
      <c r="A59" s="3"/>
      <c r="B59" s="5"/>
      <c r="C59" s="3"/>
      <c r="D59" s="3"/>
      <c r="E59" s="3"/>
      <c r="F59" s="3"/>
      <c r="G59" s="3"/>
      <c r="H59" s="3"/>
      <c r="I59" s="3"/>
      <c r="J59" s="3"/>
      <c r="K59" s="5"/>
      <c r="L59" s="3"/>
      <c r="M59" s="13" t="str">
        <f>IF(A59="","",IF(OR(B59="",C59="",D59="",E59="",F59="",G59="",H59="",L59=""),"Missing",IF(I59="","None",IF(L59="Completed","Complete",IF(L59="Cancelled","Closed",IF(OR(J59="",K59=""),"Missing",IF(K59&lt;SETUP!$D$11,"Overdue",IF(K59=SETUP!$D$11,"Due today",IF(K59&lt;=SETUP!$D$11+SETUP!$D$12,"Due soon","On track")))))))))</f>
        <v/>
      </c>
      <c r="N59" s="13" t="str">
        <f t="shared" si="2"/>
        <v/>
      </c>
      <c r="O59" s="21">
        <f t="shared" si="3"/>
        <v>99999</v>
      </c>
      <c r="P59" s="1"/>
      <c r="Q59" s="1"/>
      <c r="R59" s="1"/>
      <c r="S59" s="1"/>
      <c r="T59" s="1"/>
    </row>
    <row r="60" spans="1:20">
      <c r="A60" s="3"/>
      <c r="B60" s="5"/>
      <c r="C60" s="3"/>
      <c r="D60" s="3"/>
      <c r="E60" s="3"/>
      <c r="F60" s="3"/>
      <c r="G60" s="3"/>
      <c r="H60" s="3"/>
      <c r="I60" s="3"/>
      <c r="J60" s="3"/>
      <c r="K60" s="5"/>
      <c r="L60" s="3"/>
      <c r="M60" s="13" t="str">
        <f>IF(A60="","",IF(OR(B60="",C60="",D60="",E60="",F60="",G60="",H60="",L60=""),"Missing",IF(I60="","None",IF(L60="Completed","Complete",IF(L60="Cancelled","Closed",IF(OR(J60="",K60=""),"Missing",IF(K60&lt;SETUP!$D$11,"Overdue",IF(K60=SETUP!$D$11,"Due today",IF(K60&lt;=SETUP!$D$11+SETUP!$D$12,"Due soon","On track")))))))))</f>
        <v/>
      </c>
      <c r="N60" s="13" t="str">
        <f t="shared" si="2"/>
        <v/>
      </c>
      <c r="O60" s="21">
        <f t="shared" si="3"/>
        <v>99999</v>
      </c>
      <c r="P60" s="1"/>
      <c r="Q60" s="1"/>
      <c r="R60" s="1"/>
      <c r="S60" s="1"/>
      <c r="T60" s="1"/>
    </row>
    <row r="61" spans="1:20">
      <c r="A61" s="3"/>
      <c r="B61" s="5"/>
      <c r="C61" s="3"/>
      <c r="D61" s="3"/>
      <c r="E61" s="3"/>
      <c r="F61" s="3"/>
      <c r="G61" s="3"/>
      <c r="H61" s="3"/>
      <c r="I61" s="3"/>
      <c r="J61" s="3"/>
      <c r="K61" s="5"/>
      <c r="L61" s="3"/>
      <c r="M61" s="13" t="str">
        <f>IF(A61="","",IF(OR(B61="",C61="",D61="",E61="",F61="",G61="",H61="",L61=""),"Missing",IF(I61="","None",IF(L61="Completed","Complete",IF(L61="Cancelled","Closed",IF(OR(J61="",K61=""),"Missing",IF(K61&lt;SETUP!$D$11,"Overdue",IF(K61=SETUP!$D$11,"Due today",IF(K61&lt;=SETUP!$D$11+SETUP!$D$12,"Due soon","On track")))))))))</f>
        <v/>
      </c>
      <c r="N61" s="13" t="str">
        <f t="shared" si="2"/>
        <v/>
      </c>
      <c r="O61" s="21">
        <f t="shared" si="3"/>
        <v>99999</v>
      </c>
      <c r="P61" s="1"/>
      <c r="Q61" s="1"/>
      <c r="R61" s="1"/>
      <c r="S61" s="1"/>
      <c r="T61" s="1"/>
    </row>
    <row r="62" spans="1:20">
      <c r="A62" s="3"/>
      <c r="B62" s="5"/>
      <c r="C62" s="3"/>
      <c r="D62" s="3"/>
      <c r="E62" s="3"/>
      <c r="F62" s="3"/>
      <c r="G62" s="3"/>
      <c r="H62" s="3"/>
      <c r="I62" s="3"/>
      <c r="J62" s="3"/>
      <c r="K62" s="5"/>
      <c r="L62" s="3"/>
      <c r="M62" s="13" t="str">
        <f>IF(A62="","",IF(OR(B62="",C62="",D62="",E62="",F62="",G62="",H62="",L62=""),"Missing",IF(I62="","None",IF(L62="Completed","Complete",IF(L62="Cancelled","Closed",IF(OR(J62="",K62=""),"Missing",IF(K62&lt;SETUP!$D$11,"Overdue",IF(K62=SETUP!$D$11,"Due today",IF(K62&lt;=SETUP!$D$11+SETUP!$D$12,"Due soon","On track")))))))))</f>
        <v/>
      </c>
      <c r="N62" s="13" t="str">
        <f t="shared" si="2"/>
        <v/>
      </c>
      <c r="O62" s="21">
        <f t="shared" si="3"/>
        <v>99999</v>
      </c>
      <c r="P62" s="1"/>
      <c r="Q62" s="1"/>
      <c r="R62" s="1"/>
      <c r="S62" s="1"/>
      <c r="T62" s="1"/>
    </row>
    <row r="63" spans="1:20">
      <c r="A63" s="3"/>
      <c r="B63" s="5"/>
      <c r="C63" s="3"/>
      <c r="D63" s="3"/>
      <c r="E63" s="3"/>
      <c r="F63" s="3"/>
      <c r="G63" s="3"/>
      <c r="H63" s="3"/>
      <c r="I63" s="3"/>
      <c r="J63" s="3"/>
      <c r="K63" s="5"/>
      <c r="L63" s="3"/>
      <c r="M63" s="13" t="str">
        <f>IF(A63="","",IF(OR(B63="",C63="",D63="",E63="",F63="",G63="",H63="",L63=""),"Missing",IF(I63="","None",IF(L63="Completed","Complete",IF(L63="Cancelled","Closed",IF(OR(J63="",K63=""),"Missing",IF(K63&lt;SETUP!$D$11,"Overdue",IF(K63=SETUP!$D$11,"Due today",IF(K63&lt;=SETUP!$D$11+SETUP!$D$12,"Due soon","On track")))))))))</f>
        <v/>
      </c>
      <c r="N63" s="13" t="str">
        <f t="shared" si="2"/>
        <v/>
      </c>
      <c r="O63" s="21">
        <f t="shared" si="3"/>
        <v>99999</v>
      </c>
      <c r="P63" s="1"/>
      <c r="Q63" s="1"/>
      <c r="R63" s="1"/>
      <c r="S63" s="1"/>
      <c r="T63" s="1"/>
    </row>
    <row r="64" spans="1:20">
      <c r="A64" s="3"/>
      <c r="B64" s="5"/>
      <c r="C64" s="3"/>
      <c r="D64" s="3"/>
      <c r="E64" s="3"/>
      <c r="F64" s="3"/>
      <c r="G64" s="3"/>
      <c r="H64" s="3"/>
      <c r="I64" s="3"/>
      <c r="J64" s="3"/>
      <c r="K64" s="5"/>
      <c r="L64" s="3"/>
      <c r="M64" s="13" t="str">
        <f>IF(A64="","",IF(OR(B64="",C64="",D64="",E64="",F64="",G64="",H64="",L64=""),"Missing",IF(I64="","None",IF(L64="Completed","Complete",IF(L64="Cancelled","Closed",IF(OR(J64="",K64=""),"Missing",IF(K64&lt;SETUP!$D$11,"Overdue",IF(K64=SETUP!$D$11,"Due today",IF(K64&lt;=SETUP!$D$11+SETUP!$D$12,"Due soon","On track")))))))))</f>
        <v/>
      </c>
      <c r="N64" s="13" t="str">
        <f t="shared" si="2"/>
        <v/>
      </c>
      <c r="O64" s="21">
        <f t="shared" si="3"/>
        <v>99999</v>
      </c>
      <c r="P64" s="1"/>
      <c r="Q64" s="1"/>
      <c r="R64" s="1"/>
      <c r="S64" s="1"/>
      <c r="T64" s="1"/>
    </row>
    <row r="65" spans="1:20">
      <c r="A65" s="3"/>
      <c r="B65" s="5"/>
      <c r="C65" s="3"/>
      <c r="D65" s="3"/>
      <c r="E65" s="3"/>
      <c r="F65" s="3"/>
      <c r="G65" s="3"/>
      <c r="H65" s="3"/>
      <c r="I65" s="3"/>
      <c r="J65" s="3"/>
      <c r="K65" s="5"/>
      <c r="L65" s="3"/>
      <c r="M65" s="13" t="str">
        <f>IF(A65="","",IF(OR(B65="",C65="",D65="",E65="",F65="",G65="",H65="",L65=""),"Missing",IF(I65="","None",IF(L65="Completed","Complete",IF(L65="Cancelled","Closed",IF(OR(J65="",K65=""),"Missing",IF(K65&lt;SETUP!$D$11,"Overdue",IF(K65=SETUP!$D$11,"Due today",IF(K65&lt;=SETUP!$D$11+SETUP!$D$12,"Due soon","On track")))))))))</f>
        <v/>
      </c>
      <c r="N65" s="13" t="str">
        <f t="shared" si="2"/>
        <v/>
      </c>
      <c r="O65" s="21">
        <f t="shared" si="3"/>
        <v>99999</v>
      </c>
      <c r="P65" s="1"/>
      <c r="Q65" s="1"/>
      <c r="R65" s="1"/>
      <c r="S65" s="1"/>
      <c r="T65" s="1"/>
    </row>
    <row r="66" spans="1:20">
      <c r="A66" s="3"/>
      <c r="B66" s="5"/>
      <c r="C66" s="3"/>
      <c r="D66" s="3"/>
      <c r="E66" s="3"/>
      <c r="F66" s="3"/>
      <c r="G66" s="3"/>
      <c r="H66" s="3"/>
      <c r="I66" s="3"/>
      <c r="J66" s="3"/>
      <c r="K66" s="5"/>
      <c r="L66" s="3"/>
      <c r="M66" s="13" t="str">
        <f>IF(A66="","",IF(OR(B66="",C66="",D66="",E66="",F66="",G66="",H66="",L66=""),"Missing",IF(I66="","None",IF(L66="Completed","Complete",IF(L66="Cancelled","Closed",IF(OR(J66="",K66=""),"Missing",IF(K66&lt;SETUP!$D$11,"Overdue",IF(K66=SETUP!$D$11,"Due today",IF(K66&lt;=SETUP!$D$11+SETUP!$D$12,"Due soon","On track")))))))))</f>
        <v/>
      </c>
      <c r="N66" s="13" t="str">
        <f t="shared" si="2"/>
        <v/>
      </c>
      <c r="O66" s="21">
        <f t="shared" si="3"/>
        <v>99999</v>
      </c>
      <c r="P66" s="1"/>
      <c r="Q66" s="1"/>
      <c r="R66" s="1"/>
      <c r="S66" s="1"/>
      <c r="T66" s="1"/>
    </row>
    <row r="67" spans="1:20">
      <c r="A67" s="3"/>
      <c r="B67" s="5"/>
      <c r="C67" s="3"/>
      <c r="D67" s="3"/>
      <c r="E67" s="3"/>
      <c r="F67" s="3"/>
      <c r="G67" s="3"/>
      <c r="H67" s="3"/>
      <c r="I67" s="3"/>
      <c r="J67" s="3"/>
      <c r="K67" s="5"/>
      <c r="L67" s="3"/>
      <c r="M67" s="13" t="str">
        <f>IF(A67="","",IF(OR(B67="",C67="",D67="",E67="",F67="",G67="",H67="",L67=""),"Missing",IF(I67="","None",IF(L67="Completed","Complete",IF(L67="Cancelled","Closed",IF(OR(J67="",K67=""),"Missing",IF(K67&lt;SETUP!$D$11,"Overdue",IF(K67=SETUP!$D$11,"Due today",IF(K67&lt;=SETUP!$D$11+SETUP!$D$12,"Due soon","On track")))))))))</f>
        <v/>
      </c>
      <c r="N67" s="13" t="str">
        <f t="shared" si="2"/>
        <v/>
      </c>
      <c r="O67" s="21">
        <f t="shared" si="3"/>
        <v>99999</v>
      </c>
      <c r="P67" s="1"/>
      <c r="Q67" s="1"/>
      <c r="R67" s="1"/>
      <c r="S67" s="1"/>
      <c r="T67" s="1"/>
    </row>
    <row r="68" spans="1:20">
      <c r="A68" s="3"/>
      <c r="B68" s="5"/>
      <c r="C68" s="3"/>
      <c r="D68" s="3"/>
      <c r="E68" s="3"/>
      <c r="F68" s="3"/>
      <c r="G68" s="3"/>
      <c r="H68" s="3"/>
      <c r="I68" s="3"/>
      <c r="J68" s="3"/>
      <c r="K68" s="5"/>
      <c r="L68" s="3"/>
      <c r="M68" s="13" t="str">
        <f>IF(A68="","",IF(OR(B68="",C68="",D68="",E68="",F68="",G68="",H68="",L68=""),"Missing",IF(I68="","None",IF(L68="Completed","Complete",IF(L68="Cancelled","Closed",IF(OR(J68="",K68=""),"Missing",IF(K68&lt;SETUP!$D$11,"Overdue",IF(K68=SETUP!$D$11,"Due today",IF(K68&lt;=SETUP!$D$11+SETUP!$D$12,"Due soon","On track")))))))))</f>
        <v/>
      </c>
      <c r="N68" s="13" t="str">
        <f t="shared" si="2"/>
        <v/>
      </c>
      <c r="O68" s="21">
        <f t="shared" si="3"/>
        <v>99999</v>
      </c>
      <c r="P68" s="1"/>
      <c r="Q68" s="1"/>
      <c r="R68" s="1"/>
      <c r="S68" s="1"/>
      <c r="T68" s="1"/>
    </row>
    <row r="69" spans="1:20">
      <c r="A69" s="3"/>
      <c r="B69" s="5"/>
      <c r="C69" s="3"/>
      <c r="D69" s="3"/>
      <c r="E69" s="3"/>
      <c r="F69" s="3"/>
      <c r="G69" s="3"/>
      <c r="H69" s="3"/>
      <c r="I69" s="3"/>
      <c r="J69" s="3"/>
      <c r="K69" s="5"/>
      <c r="L69" s="3"/>
      <c r="M69" s="13" t="str">
        <f>IF(A69="","",IF(OR(B69="",C69="",D69="",E69="",F69="",G69="",H69="",L69=""),"Missing",IF(I69="","None",IF(L69="Completed","Complete",IF(L69="Cancelled","Closed",IF(OR(J69="",K69=""),"Missing",IF(K69&lt;SETUP!$D$11,"Overdue",IF(K69=SETUP!$D$11,"Due today",IF(K69&lt;=SETUP!$D$11+SETUP!$D$12,"Due soon","On track")))))))))</f>
        <v/>
      </c>
      <c r="N69" s="13" t="str">
        <f t="shared" si="2"/>
        <v/>
      </c>
      <c r="O69" s="21">
        <f t="shared" si="3"/>
        <v>99999</v>
      </c>
      <c r="P69" s="1"/>
      <c r="Q69" s="1"/>
      <c r="R69" s="1"/>
      <c r="S69" s="1"/>
      <c r="T69" s="1"/>
    </row>
    <row r="70" spans="1:20">
      <c r="A70" s="3"/>
      <c r="B70" s="5"/>
      <c r="C70" s="3"/>
      <c r="D70" s="3"/>
      <c r="E70" s="3"/>
      <c r="F70" s="3"/>
      <c r="G70" s="3"/>
      <c r="H70" s="3"/>
      <c r="I70" s="3"/>
      <c r="J70" s="3"/>
      <c r="K70" s="5"/>
      <c r="L70" s="3"/>
      <c r="M70" s="13" t="str">
        <f>IF(A70="","",IF(OR(B70="",C70="",D70="",E70="",F70="",G70="",H70="",L70=""),"Missing",IF(I70="","None",IF(L70="Completed","Complete",IF(L70="Cancelled","Closed",IF(OR(J70="",K70=""),"Missing",IF(K70&lt;SETUP!$D$11,"Overdue",IF(K70=SETUP!$D$11,"Due today",IF(K70&lt;=SETUP!$D$11+SETUP!$D$12,"Due soon","On track")))))))))</f>
        <v/>
      </c>
      <c r="N70" s="13" t="str">
        <f t="shared" si="2"/>
        <v/>
      </c>
      <c r="O70" s="21">
        <f t="shared" si="3"/>
        <v>99999</v>
      </c>
      <c r="P70" s="1"/>
      <c r="Q70" s="1"/>
      <c r="R70" s="1"/>
      <c r="S70" s="1"/>
      <c r="T70" s="1"/>
    </row>
    <row r="71" spans="1:20">
      <c r="A71" s="3"/>
      <c r="B71" s="5"/>
      <c r="C71" s="3"/>
      <c r="D71" s="3"/>
      <c r="E71" s="3"/>
      <c r="F71" s="3"/>
      <c r="G71" s="3"/>
      <c r="H71" s="3"/>
      <c r="I71" s="3"/>
      <c r="J71" s="3"/>
      <c r="K71" s="5"/>
      <c r="L71" s="3"/>
      <c r="M71" s="13" t="str">
        <f>IF(A71="","",IF(OR(B71="",C71="",D71="",E71="",F71="",G71="",H71="",L71=""),"Missing",IF(I71="","None",IF(L71="Completed","Complete",IF(L71="Cancelled","Closed",IF(OR(J71="",K71=""),"Missing",IF(K71&lt;SETUP!$D$11,"Overdue",IF(K71=SETUP!$D$11,"Due today",IF(K71&lt;=SETUP!$D$11+SETUP!$D$12,"Due soon","On track")))))))))</f>
        <v/>
      </c>
      <c r="N71" s="13" t="str">
        <f t="shared" si="2"/>
        <v/>
      </c>
      <c r="O71" s="21">
        <f t="shared" si="3"/>
        <v>99999</v>
      </c>
      <c r="P71" s="1"/>
      <c r="Q71" s="1"/>
      <c r="R71" s="1"/>
      <c r="S71" s="1"/>
      <c r="T71" s="1"/>
    </row>
    <row r="72" spans="1:20">
      <c r="A72" s="3"/>
      <c r="B72" s="5"/>
      <c r="C72" s="3"/>
      <c r="D72" s="3"/>
      <c r="E72" s="3"/>
      <c r="F72" s="3"/>
      <c r="G72" s="3"/>
      <c r="H72" s="3"/>
      <c r="I72" s="3"/>
      <c r="J72" s="3"/>
      <c r="K72" s="5"/>
      <c r="L72" s="3"/>
      <c r="M72" s="13" t="str">
        <f>IF(A72="","",IF(OR(B72="",C72="",D72="",E72="",F72="",G72="",H72="",L72=""),"Missing",IF(I72="","None",IF(L72="Completed","Complete",IF(L72="Cancelled","Closed",IF(OR(J72="",K72=""),"Missing",IF(K72&lt;SETUP!$D$11,"Overdue",IF(K72=SETUP!$D$11,"Due today",IF(K72&lt;=SETUP!$D$11+SETUP!$D$12,"Due soon","On track")))))))))</f>
        <v/>
      </c>
      <c r="N72" s="13" t="str">
        <f t="shared" si="2"/>
        <v/>
      </c>
      <c r="O72" s="21">
        <f t="shared" si="3"/>
        <v>99999</v>
      </c>
      <c r="P72" s="1"/>
      <c r="Q72" s="1"/>
      <c r="R72" s="1"/>
      <c r="S72" s="1"/>
      <c r="T72" s="1"/>
    </row>
    <row r="73" spans="1:20">
      <c r="A73" s="3"/>
      <c r="B73" s="5"/>
      <c r="C73" s="3"/>
      <c r="D73" s="3"/>
      <c r="E73" s="3"/>
      <c r="F73" s="3"/>
      <c r="G73" s="3"/>
      <c r="H73" s="3"/>
      <c r="I73" s="3"/>
      <c r="J73" s="3"/>
      <c r="K73" s="5"/>
      <c r="L73" s="3"/>
      <c r="M73" s="13" t="str">
        <f>IF(A73="","",IF(OR(B73="",C73="",D73="",E73="",F73="",G73="",H73="",L73=""),"Missing",IF(I73="","None",IF(L73="Completed","Complete",IF(L73="Cancelled","Closed",IF(OR(J73="",K73=""),"Missing",IF(K73&lt;SETUP!$D$11,"Overdue",IF(K73=SETUP!$D$11,"Due today",IF(K73&lt;=SETUP!$D$11+SETUP!$D$12,"Due soon","On track")))))))))</f>
        <v/>
      </c>
      <c r="N73" s="13" t="str">
        <f t="shared" si="2"/>
        <v/>
      </c>
      <c r="O73" s="21">
        <f t="shared" si="3"/>
        <v>99999</v>
      </c>
      <c r="P73" s="1"/>
      <c r="Q73" s="1"/>
      <c r="R73" s="1"/>
      <c r="S73" s="1"/>
      <c r="T73" s="1"/>
    </row>
    <row r="74" spans="1:20">
      <c r="A74" s="3"/>
      <c r="B74" s="5"/>
      <c r="C74" s="3"/>
      <c r="D74" s="3"/>
      <c r="E74" s="3"/>
      <c r="F74" s="3"/>
      <c r="G74" s="3"/>
      <c r="H74" s="3"/>
      <c r="I74" s="3"/>
      <c r="J74" s="3"/>
      <c r="K74" s="5"/>
      <c r="L74" s="3"/>
      <c r="M74" s="13" t="str">
        <f>IF(A74="","",IF(OR(B74="",C74="",D74="",E74="",F74="",G74="",H74="",L74=""),"Missing",IF(I74="","None",IF(L74="Completed","Complete",IF(L74="Cancelled","Closed",IF(OR(J74="",K74=""),"Missing",IF(K74&lt;SETUP!$D$11,"Overdue",IF(K74=SETUP!$D$11,"Due today",IF(K74&lt;=SETUP!$D$11+SETUP!$D$12,"Due soon","On track")))))))))</f>
        <v/>
      </c>
      <c r="N74" s="13" t="str">
        <f t="shared" si="2"/>
        <v/>
      </c>
      <c r="O74" s="21">
        <f t="shared" si="3"/>
        <v>99999</v>
      </c>
      <c r="P74" s="1"/>
      <c r="Q74" s="1"/>
      <c r="R74" s="1"/>
      <c r="S74" s="1"/>
      <c r="T74" s="1"/>
    </row>
    <row r="75" spans="1:20">
      <c r="A75" s="3"/>
      <c r="B75" s="5"/>
      <c r="C75" s="3"/>
      <c r="D75" s="3"/>
      <c r="E75" s="3"/>
      <c r="F75" s="3"/>
      <c r="G75" s="3"/>
      <c r="H75" s="3"/>
      <c r="I75" s="3"/>
      <c r="J75" s="3"/>
      <c r="K75" s="5"/>
      <c r="L75" s="3"/>
      <c r="M75" s="13" t="str">
        <f>IF(A75="","",IF(OR(B75="",C75="",D75="",E75="",F75="",G75="",H75="",L75=""),"Missing",IF(I75="","None",IF(L75="Completed","Complete",IF(L75="Cancelled","Closed",IF(OR(J75="",K75=""),"Missing",IF(K75&lt;SETUP!$D$11,"Overdue",IF(K75=SETUP!$D$11,"Due today",IF(K75&lt;=SETUP!$D$11+SETUP!$D$12,"Due soon","On track")))))))))</f>
        <v/>
      </c>
      <c r="N75" s="13" t="str">
        <f t="shared" ref="N75:N100" si="4">IF(A75="","",IF(OR(COUNTIF($A$11:$A$100,A75)&gt;1,B75="",C75="",D75="",E75="",F75="",G75="",H75="",L75="",AND(I75&lt;&gt;"",OR(J75="",K75=""))),"ERROR","PASS"))</f>
        <v/>
      </c>
      <c r="O75" s="21">
        <f t="shared" ref="O75:O100" si="5">IF(A75="",99999,IF(OR(M75="Complete",M75="Closed",M75="None"),99999,IF(M75="Overdue",100,IF(M75="Due today",200,IF(M75="Due soon",300,400)))+IF(F75="Critical",0,IF(F75="High",10,IF(F75="Medium",20,30)))+ROW()/10000))</f>
        <v>99999</v>
      </c>
      <c r="P75" s="1"/>
      <c r="Q75" s="1"/>
      <c r="R75" s="1"/>
      <c r="S75" s="1"/>
      <c r="T75" s="1"/>
    </row>
    <row r="76" spans="1:20">
      <c r="A76" s="3"/>
      <c r="B76" s="5"/>
      <c r="C76" s="3"/>
      <c r="D76" s="3"/>
      <c r="E76" s="3"/>
      <c r="F76" s="3"/>
      <c r="G76" s="3"/>
      <c r="H76" s="3"/>
      <c r="I76" s="3"/>
      <c r="J76" s="3"/>
      <c r="K76" s="5"/>
      <c r="L76" s="3"/>
      <c r="M76" s="13" t="str">
        <f>IF(A76="","",IF(OR(B76="",C76="",D76="",E76="",F76="",G76="",H76="",L76=""),"Missing",IF(I76="","None",IF(L76="Completed","Complete",IF(L76="Cancelled","Closed",IF(OR(J76="",K76=""),"Missing",IF(K76&lt;SETUP!$D$11,"Overdue",IF(K76=SETUP!$D$11,"Due today",IF(K76&lt;=SETUP!$D$11+SETUP!$D$12,"Due soon","On track")))))))))</f>
        <v/>
      </c>
      <c r="N76" s="13" t="str">
        <f t="shared" si="4"/>
        <v/>
      </c>
      <c r="O76" s="21">
        <f t="shared" si="5"/>
        <v>99999</v>
      </c>
      <c r="P76" s="1"/>
      <c r="Q76" s="1"/>
      <c r="R76" s="1"/>
      <c r="S76" s="1"/>
      <c r="T76" s="1"/>
    </row>
    <row r="77" spans="1:20">
      <c r="A77" s="3"/>
      <c r="B77" s="5"/>
      <c r="C77" s="3"/>
      <c r="D77" s="3"/>
      <c r="E77" s="3"/>
      <c r="F77" s="3"/>
      <c r="G77" s="3"/>
      <c r="H77" s="3"/>
      <c r="I77" s="3"/>
      <c r="J77" s="3"/>
      <c r="K77" s="5"/>
      <c r="L77" s="3"/>
      <c r="M77" s="13" t="str">
        <f>IF(A77="","",IF(OR(B77="",C77="",D77="",E77="",F77="",G77="",H77="",L77=""),"Missing",IF(I77="","None",IF(L77="Completed","Complete",IF(L77="Cancelled","Closed",IF(OR(J77="",K77=""),"Missing",IF(K77&lt;SETUP!$D$11,"Overdue",IF(K77=SETUP!$D$11,"Due today",IF(K77&lt;=SETUP!$D$11+SETUP!$D$12,"Due soon","On track")))))))))</f>
        <v/>
      </c>
      <c r="N77" s="13" t="str">
        <f t="shared" si="4"/>
        <v/>
      </c>
      <c r="O77" s="21">
        <f t="shared" si="5"/>
        <v>99999</v>
      </c>
      <c r="P77" s="1"/>
      <c r="Q77" s="1"/>
      <c r="R77" s="1"/>
      <c r="S77" s="1"/>
      <c r="T77" s="1"/>
    </row>
    <row r="78" spans="1:20">
      <c r="A78" s="3"/>
      <c r="B78" s="5"/>
      <c r="C78" s="3"/>
      <c r="D78" s="3"/>
      <c r="E78" s="3"/>
      <c r="F78" s="3"/>
      <c r="G78" s="3"/>
      <c r="H78" s="3"/>
      <c r="I78" s="3"/>
      <c r="J78" s="3"/>
      <c r="K78" s="5"/>
      <c r="L78" s="3"/>
      <c r="M78" s="13" t="str">
        <f>IF(A78="","",IF(OR(B78="",C78="",D78="",E78="",F78="",G78="",H78="",L78=""),"Missing",IF(I78="","None",IF(L78="Completed","Complete",IF(L78="Cancelled","Closed",IF(OR(J78="",K78=""),"Missing",IF(K78&lt;SETUP!$D$11,"Overdue",IF(K78=SETUP!$D$11,"Due today",IF(K78&lt;=SETUP!$D$11+SETUP!$D$12,"Due soon","On track")))))))))</f>
        <v/>
      </c>
      <c r="N78" s="13" t="str">
        <f t="shared" si="4"/>
        <v/>
      </c>
      <c r="O78" s="21">
        <f t="shared" si="5"/>
        <v>99999</v>
      </c>
      <c r="P78" s="1"/>
      <c r="Q78" s="1"/>
      <c r="R78" s="1"/>
      <c r="S78" s="1"/>
      <c r="T78" s="1"/>
    </row>
    <row r="79" spans="1:20">
      <c r="A79" s="3"/>
      <c r="B79" s="5"/>
      <c r="C79" s="3"/>
      <c r="D79" s="3"/>
      <c r="E79" s="3"/>
      <c r="F79" s="3"/>
      <c r="G79" s="3"/>
      <c r="H79" s="3"/>
      <c r="I79" s="3"/>
      <c r="J79" s="3"/>
      <c r="K79" s="5"/>
      <c r="L79" s="3"/>
      <c r="M79" s="13" t="str">
        <f>IF(A79="","",IF(OR(B79="",C79="",D79="",E79="",F79="",G79="",H79="",L79=""),"Missing",IF(I79="","None",IF(L79="Completed","Complete",IF(L79="Cancelled","Closed",IF(OR(J79="",K79=""),"Missing",IF(K79&lt;SETUP!$D$11,"Overdue",IF(K79=SETUP!$D$11,"Due today",IF(K79&lt;=SETUP!$D$11+SETUP!$D$12,"Due soon","On track")))))))))</f>
        <v/>
      </c>
      <c r="N79" s="13" t="str">
        <f t="shared" si="4"/>
        <v/>
      </c>
      <c r="O79" s="21">
        <f t="shared" si="5"/>
        <v>99999</v>
      </c>
      <c r="P79" s="1"/>
      <c r="Q79" s="1"/>
      <c r="R79" s="1"/>
      <c r="S79" s="1"/>
      <c r="T79" s="1"/>
    </row>
    <row r="80" spans="1:20">
      <c r="A80" s="3"/>
      <c r="B80" s="5"/>
      <c r="C80" s="3"/>
      <c r="D80" s="3"/>
      <c r="E80" s="3"/>
      <c r="F80" s="3"/>
      <c r="G80" s="3"/>
      <c r="H80" s="3"/>
      <c r="I80" s="3"/>
      <c r="J80" s="3"/>
      <c r="K80" s="5"/>
      <c r="L80" s="3"/>
      <c r="M80" s="13" t="str">
        <f>IF(A80="","",IF(OR(B80="",C80="",D80="",E80="",F80="",G80="",H80="",L80=""),"Missing",IF(I80="","None",IF(L80="Completed","Complete",IF(L80="Cancelled","Closed",IF(OR(J80="",K80=""),"Missing",IF(K80&lt;SETUP!$D$11,"Overdue",IF(K80=SETUP!$D$11,"Due today",IF(K80&lt;=SETUP!$D$11+SETUP!$D$12,"Due soon","On track")))))))))</f>
        <v/>
      </c>
      <c r="N80" s="13" t="str">
        <f t="shared" si="4"/>
        <v/>
      </c>
      <c r="O80" s="21">
        <f t="shared" si="5"/>
        <v>99999</v>
      </c>
      <c r="P80" s="1"/>
      <c r="Q80" s="1"/>
      <c r="R80" s="1"/>
      <c r="S80" s="1"/>
      <c r="T80" s="1"/>
    </row>
    <row r="81" spans="1:20">
      <c r="A81" s="3"/>
      <c r="B81" s="5"/>
      <c r="C81" s="3"/>
      <c r="D81" s="3"/>
      <c r="E81" s="3"/>
      <c r="F81" s="3"/>
      <c r="G81" s="3"/>
      <c r="H81" s="3"/>
      <c r="I81" s="3"/>
      <c r="J81" s="3"/>
      <c r="K81" s="5"/>
      <c r="L81" s="3"/>
      <c r="M81" s="13" t="str">
        <f>IF(A81="","",IF(OR(B81="",C81="",D81="",E81="",F81="",G81="",H81="",L81=""),"Missing",IF(I81="","None",IF(L81="Completed","Complete",IF(L81="Cancelled","Closed",IF(OR(J81="",K81=""),"Missing",IF(K81&lt;SETUP!$D$11,"Overdue",IF(K81=SETUP!$D$11,"Due today",IF(K81&lt;=SETUP!$D$11+SETUP!$D$12,"Due soon","On track")))))))))</f>
        <v/>
      </c>
      <c r="N81" s="13" t="str">
        <f t="shared" si="4"/>
        <v/>
      </c>
      <c r="O81" s="21">
        <f t="shared" si="5"/>
        <v>99999</v>
      </c>
      <c r="P81" s="1"/>
      <c r="Q81" s="1"/>
      <c r="R81" s="1"/>
      <c r="S81" s="1"/>
      <c r="T81" s="1"/>
    </row>
    <row r="82" spans="1:20">
      <c r="A82" s="3"/>
      <c r="B82" s="5"/>
      <c r="C82" s="3"/>
      <c r="D82" s="3"/>
      <c r="E82" s="3"/>
      <c r="F82" s="3"/>
      <c r="G82" s="3"/>
      <c r="H82" s="3"/>
      <c r="I82" s="3"/>
      <c r="J82" s="3"/>
      <c r="K82" s="5"/>
      <c r="L82" s="3"/>
      <c r="M82" s="13" t="str">
        <f>IF(A82="","",IF(OR(B82="",C82="",D82="",E82="",F82="",G82="",H82="",L82=""),"Missing",IF(I82="","None",IF(L82="Completed","Complete",IF(L82="Cancelled","Closed",IF(OR(J82="",K82=""),"Missing",IF(K82&lt;SETUP!$D$11,"Overdue",IF(K82=SETUP!$D$11,"Due today",IF(K82&lt;=SETUP!$D$11+SETUP!$D$12,"Due soon","On track")))))))))</f>
        <v/>
      </c>
      <c r="N82" s="13" t="str">
        <f t="shared" si="4"/>
        <v/>
      </c>
      <c r="O82" s="21">
        <f t="shared" si="5"/>
        <v>99999</v>
      </c>
      <c r="P82" s="1"/>
      <c r="Q82" s="1"/>
      <c r="R82" s="1"/>
      <c r="S82" s="1"/>
      <c r="T82" s="1"/>
    </row>
    <row r="83" spans="1:20">
      <c r="A83" s="3"/>
      <c r="B83" s="5"/>
      <c r="C83" s="3"/>
      <c r="D83" s="3"/>
      <c r="E83" s="3"/>
      <c r="F83" s="3"/>
      <c r="G83" s="3"/>
      <c r="H83" s="3"/>
      <c r="I83" s="3"/>
      <c r="J83" s="3"/>
      <c r="K83" s="5"/>
      <c r="L83" s="3"/>
      <c r="M83" s="13" t="str">
        <f>IF(A83="","",IF(OR(B83="",C83="",D83="",E83="",F83="",G83="",H83="",L83=""),"Missing",IF(I83="","None",IF(L83="Completed","Complete",IF(L83="Cancelled","Closed",IF(OR(J83="",K83=""),"Missing",IF(K83&lt;SETUP!$D$11,"Overdue",IF(K83=SETUP!$D$11,"Due today",IF(K83&lt;=SETUP!$D$11+SETUP!$D$12,"Due soon","On track")))))))))</f>
        <v/>
      </c>
      <c r="N83" s="13" t="str">
        <f t="shared" si="4"/>
        <v/>
      </c>
      <c r="O83" s="21">
        <f t="shared" si="5"/>
        <v>99999</v>
      </c>
      <c r="P83" s="1"/>
      <c r="Q83" s="1"/>
      <c r="R83" s="1"/>
      <c r="S83" s="1"/>
      <c r="T83" s="1"/>
    </row>
    <row r="84" spans="1:20">
      <c r="A84" s="3"/>
      <c r="B84" s="5"/>
      <c r="C84" s="3"/>
      <c r="D84" s="3"/>
      <c r="E84" s="3"/>
      <c r="F84" s="3"/>
      <c r="G84" s="3"/>
      <c r="H84" s="3"/>
      <c r="I84" s="3"/>
      <c r="J84" s="3"/>
      <c r="K84" s="5"/>
      <c r="L84" s="3"/>
      <c r="M84" s="13" t="str">
        <f>IF(A84="","",IF(OR(B84="",C84="",D84="",E84="",F84="",G84="",H84="",L84=""),"Missing",IF(I84="","None",IF(L84="Completed","Complete",IF(L84="Cancelled","Closed",IF(OR(J84="",K84=""),"Missing",IF(K84&lt;SETUP!$D$11,"Overdue",IF(K84=SETUP!$D$11,"Due today",IF(K84&lt;=SETUP!$D$11+SETUP!$D$12,"Due soon","On track")))))))))</f>
        <v/>
      </c>
      <c r="N84" s="13" t="str">
        <f t="shared" si="4"/>
        <v/>
      </c>
      <c r="O84" s="21">
        <f t="shared" si="5"/>
        <v>99999</v>
      </c>
      <c r="P84" s="1"/>
      <c r="Q84" s="1"/>
      <c r="R84" s="1"/>
      <c r="S84" s="1"/>
      <c r="T84" s="1"/>
    </row>
    <row r="85" spans="1:20">
      <c r="A85" s="3"/>
      <c r="B85" s="5"/>
      <c r="C85" s="3"/>
      <c r="D85" s="3"/>
      <c r="E85" s="3"/>
      <c r="F85" s="3"/>
      <c r="G85" s="3"/>
      <c r="H85" s="3"/>
      <c r="I85" s="3"/>
      <c r="J85" s="3"/>
      <c r="K85" s="5"/>
      <c r="L85" s="3"/>
      <c r="M85" s="13" t="str">
        <f>IF(A85="","",IF(OR(B85="",C85="",D85="",E85="",F85="",G85="",H85="",L85=""),"Missing",IF(I85="","None",IF(L85="Completed","Complete",IF(L85="Cancelled","Closed",IF(OR(J85="",K85=""),"Missing",IF(K85&lt;SETUP!$D$11,"Overdue",IF(K85=SETUP!$D$11,"Due today",IF(K85&lt;=SETUP!$D$11+SETUP!$D$12,"Due soon","On track")))))))))</f>
        <v/>
      </c>
      <c r="N85" s="13" t="str">
        <f t="shared" si="4"/>
        <v/>
      </c>
      <c r="O85" s="21">
        <f t="shared" si="5"/>
        <v>99999</v>
      </c>
      <c r="P85" s="1"/>
      <c r="Q85" s="1"/>
      <c r="R85" s="1"/>
      <c r="S85" s="1"/>
      <c r="T85" s="1"/>
    </row>
    <row r="86" spans="1:20">
      <c r="A86" s="3"/>
      <c r="B86" s="5"/>
      <c r="C86" s="3"/>
      <c r="D86" s="3"/>
      <c r="E86" s="3"/>
      <c r="F86" s="3"/>
      <c r="G86" s="3"/>
      <c r="H86" s="3"/>
      <c r="I86" s="3"/>
      <c r="J86" s="3"/>
      <c r="K86" s="5"/>
      <c r="L86" s="3"/>
      <c r="M86" s="13" t="str">
        <f>IF(A86="","",IF(OR(B86="",C86="",D86="",E86="",F86="",G86="",H86="",L86=""),"Missing",IF(I86="","None",IF(L86="Completed","Complete",IF(L86="Cancelled","Closed",IF(OR(J86="",K86=""),"Missing",IF(K86&lt;SETUP!$D$11,"Overdue",IF(K86=SETUP!$D$11,"Due today",IF(K86&lt;=SETUP!$D$11+SETUP!$D$12,"Due soon","On track")))))))))</f>
        <v/>
      </c>
      <c r="N86" s="13" t="str">
        <f t="shared" si="4"/>
        <v/>
      </c>
      <c r="O86" s="21">
        <f t="shared" si="5"/>
        <v>99999</v>
      </c>
      <c r="P86" s="1"/>
      <c r="Q86" s="1"/>
      <c r="R86" s="1"/>
      <c r="S86" s="1"/>
      <c r="T86" s="1"/>
    </row>
    <row r="87" spans="1:20">
      <c r="A87" s="3"/>
      <c r="B87" s="5"/>
      <c r="C87" s="3"/>
      <c r="D87" s="3"/>
      <c r="E87" s="3"/>
      <c r="F87" s="3"/>
      <c r="G87" s="3"/>
      <c r="H87" s="3"/>
      <c r="I87" s="3"/>
      <c r="J87" s="3"/>
      <c r="K87" s="5"/>
      <c r="L87" s="3"/>
      <c r="M87" s="13" t="str">
        <f>IF(A87="","",IF(OR(B87="",C87="",D87="",E87="",F87="",G87="",H87="",L87=""),"Missing",IF(I87="","None",IF(L87="Completed","Complete",IF(L87="Cancelled","Closed",IF(OR(J87="",K87=""),"Missing",IF(K87&lt;SETUP!$D$11,"Overdue",IF(K87=SETUP!$D$11,"Due today",IF(K87&lt;=SETUP!$D$11+SETUP!$D$12,"Due soon","On track")))))))))</f>
        <v/>
      </c>
      <c r="N87" s="13" t="str">
        <f t="shared" si="4"/>
        <v/>
      </c>
      <c r="O87" s="21">
        <f t="shared" si="5"/>
        <v>99999</v>
      </c>
      <c r="P87" s="1"/>
      <c r="Q87" s="1"/>
      <c r="R87" s="1"/>
      <c r="S87" s="1"/>
      <c r="T87" s="1"/>
    </row>
    <row r="88" spans="1:20">
      <c r="A88" s="3"/>
      <c r="B88" s="5"/>
      <c r="C88" s="3"/>
      <c r="D88" s="3"/>
      <c r="E88" s="3"/>
      <c r="F88" s="3"/>
      <c r="G88" s="3"/>
      <c r="H88" s="3"/>
      <c r="I88" s="3"/>
      <c r="J88" s="3"/>
      <c r="K88" s="5"/>
      <c r="L88" s="3"/>
      <c r="M88" s="13" t="str">
        <f>IF(A88="","",IF(OR(B88="",C88="",D88="",E88="",F88="",G88="",H88="",L88=""),"Missing",IF(I88="","None",IF(L88="Completed","Complete",IF(L88="Cancelled","Closed",IF(OR(J88="",K88=""),"Missing",IF(K88&lt;SETUP!$D$11,"Overdue",IF(K88=SETUP!$D$11,"Due today",IF(K88&lt;=SETUP!$D$11+SETUP!$D$12,"Due soon","On track")))))))))</f>
        <v/>
      </c>
      <c r="N88" s="13" t="str">
        <f t="shared" si="4"/>
        <v/>
      </c>
      <c r="O88" s="21">
        <f t="shared" si="5"/>
        <v>99999</v>
      </c>
      <c r="P88" s="1"/>
      <c r="Q88" s="1"/>
      <c r="R88" s="1"/>
      <c r="S88" s="1"/>
      <c r="T88" s="1"/>
    </row>
    <row r="89" spans="1:20">
      <c r="A89" s="3"/>
      <c r="B89" s="5"/>
      <c r="C89" s="3"/>
      <c r="D89" s="3"/>
      <c r="E89" s="3"/>
      <c r="F89" s="3"/>
      <c r="G89" s="3"/>
      <c r="H89" s="3"/>
      <c r="I89" s="3"/>
      <c r="J89" s="3"/>
      <c r="K89" s="5"/>
      <c r="L89" s="3"/>
      <c r="M89" s="13" t="str">
        <f>IF(A89="","",IF(OR(B89="",C89="",D89="",E89="",F89="",G89="",H89="",L89=""),"Missing",IF(I89="","None",IF(L89="Completed","Complete",IF(L89="Cancelled","Closed",IF(OR(J89="",K89=""),"Missing",IF(K89&lt;SETUP!$D$11,"Overdue",IF(K89=SETUP!$D$11,"Due today",IF(K89&lt;=SETUP!$D$11+SETUP!$D$12,"Due soon","On track")))))))))</f>
        <v/>
      </c>
      <c r="N89" s="13" t="str">
        <f t="shared" si="4"/>
        <v/>
      </c>
      <c r="O89" s="21">
        <f t="shared" si="5"/>
        <v>99999</v>
      </c>
      <c r="P89" s="1"/>
      <c r="Q89" s="1"/>
      <c r="R89" s="1"/>
      <c r="S89" s="1"/>
      <c r="T89" s="1"/>
    </row>
    <row r="90" spans="1:20">
      <c r="A90" s="3"/>
      <c r="B90" s="5"/>
      <c r="C90" s="3"/>
      <c r="D90" s="3"/>
      <c r="E90" s="3"/>
      <c r="F90" s="3"/>
      <c r="G90" s="3"/>
      <c r="H90" s="3"/>
      <c r="I90" s="3"/>
      <c r="J90" s="3"/>
      <c r="K90" s="5"/>
      <c r="L90" s="3"/>
      <c r="M90" s="13" t="str">
        <f>IF(A90="","",IF(OR(B90="",C90="",D90="",E90="",F90="",G90="",H90="",L90=""),"Missing",IF(I90="","None",IF(L90="Completed","Complete",IF(L90="Cancelled","Closed",IF(OR(J90="",K90=""),"Missing",IF(K90&lt;SETUP!$D$11,"Overdue",IF(K90=SETUP!$D$11,"Due today",IF(K90&lt;=SETUP!$D$11+SETUP!$D$12,"Due soon","On track")))))))))</f>
        <v/>
      </c>
      <c r="N90" s="13" t="str">
        <f t="shared" si="4"/>
        <v/>
      </c>
      <c r="O90" s="21">
        <f t="shared" si="5"/>
        <v>99999</v>
      </c>
      <c r="P90" s="1"/>
      <c r="Q90" s="1"/>
      <c r="R90" s="1"/>
      <c r="S90" s="1"/>
      <c r="T90" s="1"/>
    </row>
    <row r="91" spans="1:20">
      <c r="A91" s="3"/>
      <c r="B91" s="5"/>
      <c r="C91" s="3"/>
      <c r="D91" s="3"/>
      <c r="E91" s="3"/>
      <c r="F91" s="3"/>
      <c r="G91" s="3"/>
      <c r="H91" s="3"/>
      <c r="I91" s="3"/>
      <c r="J91" s="3"/>
      <c r="K91" s="5"/>
      <c r="L91" s="3"/>
      <c r="M91" s="13" t="str">
        <f>IF(A91="","",IF(OR(B91="",C91="",D91="",E91="",F91="",G91="",H91="",L91=""),"Missing",IF(I91="","None",IF(L91="Completed","Complete",IF(L91="Cancelled","Closed",IF(OR(J91="",K91=""),"Missing",IF(K91&lt;SETUP!$D$11,"Overdue",IF(K91=SETUP!$D$11,"Due today",IF(K91&lt;=SETUP!$D$11+SETUP!$D$12,"Due soon","On track")))))))))</f>
        <v/>
      </c>
      <c r="N91" s="13" t="str">
        <f t="shared" si="4"/>
        <v/>
      </c>
      <c r="O91" s="21">
        <f t="shared" si="5"/>
        <v>99999</v>
      </c>
      <c r="P91" s="1"/>
      <c r="Q91" s="1"/>
      <c r="R91" s="1"/>
      <c r="S91" s="1"/>
      <c r="T91" s="1"/>
    </row>
    <row r="92" spans="1:20">
      <c r="A92" s="3"/>
      <c r="B92" s="5"/>
      <c r="C92" s="3"/>
      <c r="D92" s="3"/>
      <c r="E92" s="3"/>
      <c r="F92" s="3"/>
      <c r="G92" s="3"/>
      <c r="H92" s="3"/>
      <c r="I92" s="3"/>
      <c r="J92" s="3"/>
      <c r="K92" s="5"/>
      <c r="L92" s="3"/>
      <c r="M92" s="13" t="str">
        <f>IF(A92="","",IF(OR(B92="",C92="",D92="",E92="",F92="",G92="",H92="",L92=""),"Missing",IF(I92="","None",IF(L92="Completed","Complete",IF(L92="Cancelled","Closed",IF(OR(J92="",K92=""),"Missing",IF(K92&lt;SETUP!$D$11,"Overdue",IF(K92=SETUP!$D$11,"Due today",IF(K92&lt;=SETUP!$D$11+SETUP!$D$12,"Due soon","On track")))))))))</f>
        <v/>
      </c>
      <c r="N92" s="13" t="str">
        <f t="shared" si="4"/>
        <v/>
      </c>
      <c r="O92" s="21">
        <f t="shared" si="5"/>
        <v>99999</v>
      </c>
      <c r="P92" s="1"/>
      <c r="Q92" s="1"/>
      <c r="R92" s="1"/>
      <c r="S92" s="1"/>
      <c r="T92" s="1"/>
    </row>
    <row r="93" spans="1:20">
      <c r="A93" s="3"/>
      <c r="B93" s="5"/>
      <c r="C93" s="3"/>
      <c r="D93" s="3"/>
      <c r="E93" s="3"/>
      <c r="F93" s="3"/>
      <c r="G93" s="3"/>
      <c r="H93" s="3"/>
      <c r="I93" s="3"/>
      <c r="J93" s="3"/>
      <c r="K93" s="5"/>
      <c r="L93" s="3"/>
      <c r="M93" s="13" t="str">
        <f>IF(A93="","",IF(OR(B93="",C93="",D93="",E93="",F93="",G93="",H93="",L93=""),"Missing",IF(I93="","None",IF(L93="Completed","Complete",IF(L93="Cancelled","Closed",IF(OR(J93="",K93=""),"Missing",IF(K93&lt;SETUP!$D$11,"Overdue",IF(K93=SETUP!$D$11,"Due today",IF(K93&lt;=SETUP!$D$11+SETUP!$D$12,"Due soon","On track")))))))))</f>
        <v/>
      </c>
      <c r="N93" s="13" t="str">
        <f t="shared" si="4"/>
        <v/>
      </c>
      <c r="O93" s="21">
        <f t="shared" si="5"/>
        <v>99999</v>
      </c>
      <c r="P93" s="1"/>
      <c r="Q93" s="1"/>
      <c r="R93" s="1"/>
      <c r="S93" s="1"/>
      <c r="T93" s="1"/>
    </row>
    <row r="94" spans="1:20">
      <c r="A94" s="3"/>
      <c r="B94" s="5"/>
      <c r="C94" s="3"/>
      <c r="D94" s="3"/>
      <c r="E94" s="3"/>
      <c r="F94" s="3"/>
      <c r="G94" s="3"/>
      <c r="H94" s="3"/>
      <c r="I94" s="3"/>
      <c r="J94" s="3"/>
      <c r="K94" s="5"/>
      <c r="L94" s="3"/>
      <c r="M94" s="13" t="str">
        <f>IF(A94="","",IF(OR(B94="",C94="",D94="",E94="",F94="",G94="",H94="",L94=""),"Missing",IF(I94="","None",IF(L94="Completed","Complete",IF(L94="Cancelled","Closed",IF(OR(J94="",K94=""),"Missing",IF(K94&lt;SETUP!$D$11,"Overdue",IF(K94=SETUP!$D$11,"Due today",IF(K94&lt;=SETUP!$D$11+SETUP!$D$12,"Due soon","On track")))))))))</f>
        <v/>
      </c>
      <c r="N94" s="13" t="str">
        <f t="shared" si="4"/>
        <v/>
      </c>
      <c r="O94" s="21">
        <f t="shared" si="5"/>
        <v>99999</v>
      </c>
      <c r="P94" s="1"/>
      <c r="Q94" s="1"/>
      <c r="R94" s="1"/>
      <c r="S94" s="1"/>
      <c r="T94" s="1"/>
    </row>
    <row r="95" spans="1:20">
      <c r="A95" s="3"/>
      <c r="B95" s="5"/>
      <c r="C95" s="3"/>
      <c r="D95" s="3"/>
      <c r="E95" s="3"/>
      <c r="F95" s="3"/>
      <c r="G95" s="3"/>
      <c r="H95" s="3"/>
      <c r="I95" s="3"/>
      <c r="J95" s="3"/>
      <c r="K95" s="5"/>
      <c r="L95" s="3"/>
      <c r="M95" s="13" t="str">
        <f>IF(A95="","",IF(OR(B95="",C95="",D95="",E95="",F95="",G95="",H95="",L95=""),"Missing",IF(I95="","None",IF(L95="Completed","Complete",IF(L95="Cancelled","Closed",IF(OR(J95="",K95=""),"Missing",IF(K95&lt;SETUP!$D$11,"Overdue",IF(K95=SETUP!$D$11,"Due today",IF(K95&lt;=SETUP!$D$11+SETUP!$D$12,"Due soon","On track")))))))))</f>
        <v/>
      </c>
      <c r="N95" s="13" t="str">
        <f t="shared" si="4"/>
        <v/>
      </c>
      <c r="O95" s="21">
        <f t="shared" si="5"/>
        <v>99999</v>
      </c>
      <c r="P95" s="1"/>
      <c r="Q95" s="1"/>
      <c r="R95" s="1"/>
      <c r="S95" s="1"/>
      <c r="T95" s="1"/>
    </row>
    <row r="96" spans="1:20">
      <c r="A96" s="3"/>
      <c r="B96" s="5"/>
      <c r="C96" s="3"/>
      <c r="D96" s="3"/>
      <c r="E96" s="3"/>
      <c r="F96" s="3"/>
      <c r="G96" s="3"/>
      <c r="H96" s="3"/>
      <c r="I96" s="3"/>
      <c r="J96" s="3"/>
      <c r="K96" s="5"/>
      <c r="L96" s="3"/>
      <c r="M96" s="13" t="str">
        <f>IF(A96="","",IF(OR(B96="",C96="",D96="",E96="",F96="",G96="",H96="",L96=""),"Missing",IF(I96="","None",IF(L96="Completed","Complete",IF(L96="Cancelled","Closed",IF(OR(J96="",K96=""),"Missing",IF(K96&lt;SETUP!$D$11,"Overdue",IF(K96=SETUP!$D$11,"Due today",IF(K96&lt;=SETUP!$D$11+SETUP!$D$12,"Due soon","On track")))))))))</f>
        <v/>
      </c>
      <c r="N96" s="13" t="str">
        <f t="shared" si="4"/>
        <v/>
      </c>
      <c r="O96" s="21">
        <f t="shared" si="5"/>
        <v>99999</v>
      </c>
      <c r="P96" s="1"/>
      <c r="Q96" s="1"/>
      <c r="R96" s="1"/>
      <c r="S96" s="1"/>
      <c r="T96" s="1"/>
    </row>
    <row r="97" spans="1:20">
      <c r="A97" s="3"/>
      <c r="B97" s="5"/>
      <c r="C97" s="3"/>
      <c r="D97" s="3"/>
      <c r="E97" s="3"/>
      <c r="F97" s="3"/>
      <c r="G97" s="3"/>
      <c r="H97" s="3"/>
      <c r="I97" s="3"/>
      <c r="J97" s="3"/>
      <c r="K97" s="5"/>
      <c r="L97" s="3"/>
      <c r="M97" s="13" t="str">
        <f>IF(A97="","",IF(OR(B97="",C97="",D97="",E97="",F97="",G97="",H97="",L97=""),"Missing",IF(I97="","None",IF(L97="Completed","Complete",IF(L97="Cancelled","Closed",IF(OR(J97="",K97=""),"Missing",IF(K97&lt;SETUP!$D$11,"Overdue",IF(K97=SETUP!$D$11,"Due today",IF(K97&lt;=SETUP!$D$11+SETUP!$D$12,"Due soon","On track")))))))))</f>
        <v/>
      </c>
      <c r="N97" s="13" t="str">
        <f t="shared" si="4"/>
        <v/>
      </c>
      <c r="O97" s="21">
        <f t="shared" si="5"/>
        <v>99999</v>
      </c>
      <c r="P97" s="1"/>
      <c r="Q97" s="1"/>
      <c r="R97" s="1"/>
      <c r="S97" s="1"/>
      <c r="T97" s="1"/>
    </row>
    <row r="98" spans="1:20">
      <c r="A98" s="3"/>
      <c r="B98" s="5"/>
      <c r="C98" s="3"/>
      <c r="D98" s="3"/>
      <c r="E98" s="3"/>
      <c r="F98" s="3"/>
      <c r="G98" s="3"/>
      <c r="H98" s="3"/>
      <c r="I98" s="3"/>
      <c r="J98" s="3"/>
      <c r="K98" s="5"/>
      <c r="L98" s="3"/>
      <c r="M98" s="13" t="str">
        <f>IF(A98="","",IF(OR(B98="",C98="",D98="",E98="",F98="",G98="",H98="",L98=""),"Missing",IF(I98="","None",IF(L98="Completed","Complete",IF(L98="Cancelled","Closed",IF(OR(J98="",K98=""),"Missing",IF(K98&lt;SETUP!$D$11,"Overdue",IF(K98=SETUP!$D$11,"Due today",IF(K98&lt;=SETUP!$D$11+SETUP!$D$12,"Due soon","On track")))))))))</f>
        <v/>
      </c>
      <c r="N98" s="13" t="str">
        <f t="shared" si="4"/>
        <v/>
      </c>
      <c r="O98" s="21">
        <f t="shared" si="5"/>
        <v>99999</v>
      </c>
      <c r="P98" s="1"/>
      <c r="Q98" s="1"/>
      <c r="R98" s="1"/>
      <c r="S98" s="1"/>
      <c r="T98" s="1"/>
    </row>
    <row r="99" spans="1:20">
      <c r="A99" s="3"/>
      <c r="B99" s="5"/>
      <c r="C99" s="3"/>
      <c r="D99" s="3"/>
      <c r="E99" s="3"/>
      <c r="F99" s="3"/>
      <c r="G99" s="3"/>
      <c r="H99" s="3"/>
      <c r="I99" s="3"/>
      <c r="J99" s="3"/>
      <c r="K99" s="5"/>
      <c r="L99" s="3"/>
      <c r="M99" s="13" t="str">
        <f>IF(A99="","",IF(OR(B99="",C99="",D99="",E99="",F99="",G99="",H99="",L99=""),"Missing",IF(I99="","None",IF(L99="Completed","Complete",IF(L99="Cancelled","Closed",IF(OR(J99="",K99=""),"Missing",IF(K99&lt;SETUP!$D$11,"Overdue",IF(K99=SETUP!$D$11,"Due today",IF(K99&lt;=SETUP!$D$11+SETUP!$D$12,"Due soon","On track")))))))))</f>
        <v/>
      </c>
      <c r="N99" s="13" t="str">
        <f t="shared" si="4"/>
        <v/>
      </c>
      <c r="O99" s="21">
        <f t="shared" si="5"/>
        <v>99999</v>
      </c>
      <c r="P99" s="1"/>
      <c r="Q99" s="1"/>
      <c r="R99" s="1"/>
      <c r="S99" s="1"/>
      <c r="T99" s="1"/>
    </row>
    <row r="100" spans="1:20">
      <c r="A100" s="4"/>
      <c r="B100" s="16"/>
      <c r="C100" s="4"/>
      <c r="D100" s="4"/>
      <c r="E100" s="4"/>
      <c r="F100" s="4"/>
      <c r="G100" s="4"/>
      <c r="H100" s="4"/>
      <c r="I100" s="4"/>
      <c r="J100" s="4"/>
      <c r="K100" s="16"/>
      <c r="L100" s="4"/>
      <c r="M100" s="14" t="str">
        <f>IF(A100="","",IF(OR(B100="",C100="",D100="",E100="",F100="",G100="",H100="",L100=""),"Missing",IF(I100="","None",IF(L100="Completed","Complete",IF(L100="Cancelled","Closed",IF(OR(J100="",K100=""),"Missing",IF(K100&lt;SETUP!$D$11,"Overdue",IF(K100=SETUP!$D$11,"Due today",IF(K100&lt;=SETUP!$D$11+SETUP!$D$12,"Due soon","On track")))))))))</f>
        <v/>
      </c>
      <c r="N100" s="14" t="str">
        <f t="shared" si="4"/>
        <v/>
      </c>
      <c r="O100" s="22">
        <f t="shared" si="5"/>
        <v>99999</v>
      </c>
      <c r="P100" s="1"/>
      <c r="Q100" s="1"/>
      <c r="R100" s="1"/>
      <c r="S100" s="1"/>
      <c r="T100" s="1"/>
    </row>
    <row r="101" spans="1:2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</sheetData>
  <mergeCells count="13">
    <mergeCell ref="A4:T4"/>
    <mergeCell ref="A6:T6"/>
    <mergeCell ref="A7:T7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conditionalFormatting sqref="M11:M100">
    <cfRule type="containsText" dxfId="6" priority="1" operator="containsText" text="Overdue"/>
  </conditionalFormatting>
  <conditionalFormatting sqref="N11:N100">
    <cfRule type="containsText" dxfId="5" priority="2" operator="containsText" text="ERROR"/>
  </conditionalFormatting>
  <dataValidations count="4">
    <dataValidation type="list" sqref="C11:C100" xr:uid="{00000000-0002-0000-0500-000000000000}">
      <formula1>$AA$1:$AA$3</formula1>
    </dataValidation>
    <dataValidation type="list" sqref="D11:E100 J11:J100" xr:uid="{00000000-0002-0000-0500-000001000000}">
      <formula1>$AB$1:$AB$6</formula1>
    </dataValidation>
    <dataValidation type="list" sqref="F11:F100" xr:uid="{00000000-0002-0000-0500-000002000000}">
      <formula1>$AC$1:$AC$4</formula1>
    </dataValidation>
    <dataValidation type="list" sqref="L11:L100" xr:uid="{00000000-0002-0000-0500-000004000000}">
      <formula1>$AD$1:$AD$5</formula1>
    </dataValidation>
  </dataValidation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140"/>
  <sheetViews>
    <sheetView showGridLines="0" workbookViewId="0">
      <pane ySplit="10" topLeftCell="A11" activePane="bottomLeft" state="frozen"/>
      <selection pane="bottomLeft"/>
    </sheetView>
  </sheetViews>
  <sheetFormatPr baseColWidth="10" defaultColWidth="8.83203125" defaultRowHeight="15"/>
  <cols>
    <col min="1" max="1" width="12" customWidth="1"/>
    <col min="2" max="2" width="14" customWidth="1"/>
    <col min="3" max="3" width="20" customWidth="1"/>
    <col min="4" max="4" width="38" customWidth="1"/>
    <col min="5" max="5" width="13" customWidth="1"/>
    <col min="6" max="7" width="34" customWidth="1"/>
    <col min="8" max="8" width="30" customWidth="1"/>
    <col min="9" max="9" width="34" customWidth="1"/>
    <col min="10" max="10" width="20" customWidth="1"/>
    <col min="11" max="11" width="15" customWidth="1"/>
    <col min="12" max="12" width="18" customWidth="1"/>
    <col min="13" max="14" width="15" customWidth="1"/>
    <col min="15" max="15" width="12" customWidth="1"/>
    <col min="16" max="16" width="16" customWidth="1"/>
    <col min="17" max="17" width="14" customWidth="1"/>
    <col min="18" max="18" width="2" customWidth="1"/>
    <col min="27" max="30" width="2" hidden="1" customWidth="1"/>
  </cols>
  <sheetData>
    <row r="1" spans="1:30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AA1" t="s">
        <v>91</v>
      </c>
      <c r="AB1" t="s">
        <v>59</v>
      </c>
      <c r="AC1" t="s">
        <v>92</v>
      </c>
      <c r="AD1" t="s">
        <v>231</v>
      </c>
    </row>
    <row r="2" spans="1:30" ht="24" customHeight="1">
      <c r="A2" s="51" t="s">
        <v>0</v>
      </c>
      <c r="B2" s="52" t="s">
        <v>0</v>
      </c>
      <c r="C2" s="51" t="s">
        <v>1</v>
      </c>
      <c r="D2" s="52" t="s">
        <v>1</v>
      </c>
      <c r="E2" s="51" t="s">
        <v>2</v>
      </c>
      <c r="F2" s="52" t="s">
        <v>2</v>
      </c>
      <c r="G2" s="51" t="s">
        <v>3</v>
      </c>
      <c r="H2" s="52" t="s">
        <v>3</v>
      </c>
      <c r="I2" s="51" t="s">
        <v>4</v>
      </c>
      <c r="J2" s="52" t="s">
        <v>4</v>
      </c>
      <c r="K2" s="51" t="s">
        <v>5</v>
      </c>
      <c r="L2" s="52" t="s">
        <v>5</v>
      </c>
      <c r="M2" s="49" t="s">
        <v>6</v>
      </c>
      <c r="N2" s="50" t="s">
        <v>6</v>
      </c>
      <c r="O2" s="51" t="s">
        <v>7</v>
      </c>
      <c r="P2" s="52" t="s">
        <v>7</v>
      </c>
      <c r="Q2" s="51" t="s">
        <v>8</v>
      </c>
      <c r="R2" s="52" t="s">
        <v>8</v>
      </c>
      <c r="S2" s="51" t="s">
        <v>9</v>
      </c>
      <c r="T2" s="52" t="s">
        <v>9</v>
      </c>
      <c r="AA2" t="s">
        <v>94</v>
      </c>
      <c r="AB2" t="s">
        <v>61</v>
      </c>
      <c r="AC2" t="s">
        <v>95</v>
      </c>
      <c r="AD2" t="s">
        <v>232</v>
      </c>
    </row>
    <row r="3" spans="1:3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AA3" t="s">
        <v>97</v>
      </c>
      <c r="AB3" t="s">
        <v>63</v>
      </c>
      <c r="AC3" t="s">
        <v>98</v>
      </c>
      <c r="AD3" t="s">
        <v>233</v>
      </c>
    </row>
    <row r="4" spans="1:30" ht="20" customHeight="1">
      <c r="A4" s="53" t="s">
        <v>234</v>
      </c>
      <c r="B4" s="53" t="s">
        <v>234</v>
      </c>
      <c r="C4" s="53" t="s">
        <v>234</v>
      </c>
      <c r="D4" s="53" t="s">
        <v>234</v>
      </c>
      <c r="E4" s="53" t="s">
        <v>234</v>
      </c>
      <c r="F4" s="53" t="s">
        <v>234</v>
      </c>
      <c r="G4" s="53" t="s">
        <v>234</v>
      </c>
      <c r="H4" s="53" t="s">
        <v>234</v>
      </c>
      <c r="I4" s="53" t="s">
        <v>234</v>
      </c>
      <c r="J4" s="53" t="s">
        <v>234</v>
      </c>
      <c r="K4" s="53" t="s">
        <v>234</v>
      </c>
      <c r="L4" s="53" t="s">
        <v>234</v>
      </c>
      <c r="M4" s="53" t="s">
        <v>234</v>
      </c>
      <c r="N4" s="53" t="s">
        <v>234</v>
      </c>
      <c r="O4" s="53" t="s">
        <v>234</v>
      </c>
      <c r="P4" s="53" t="s">
        <v>234</v>
      </c>
      <c r="Q4" s="53" t="s">
        <v>234</v>
      </c>
      <c r="R4" s="53" t="s">
        <v>234</v>
      </c>
      <c r="S4" s="53" t="s">
        <v>234</v>
      </c>
      <c r="T4" s="53" t="s">
        <v>234</v>
      </c>
      <c r="AA4" t="s">
        <v>101</v>
      </c>
      <c r="AB4" t="s">
        <v>65</v>
      </c>
      <c r="AC4" t="s">
        <v>102</v>
      </c>
      <c r="AD4" t="s">
        <v>235</v>
      </c>
    </row>
    <row r="5" spans="1:3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AA5" t="s">
        <v>104</v>
      </c>
      <c r="AC5" t="s">
        <v>105</v>
      </c>
      <c r="AD5" t="s">
        <v>236</v>
      </c>
    </row>
    <row r="6" spans="1:30" ht="22" customHeight="1">
      <c r="A6" s="54" t="s">
        <v>237</v>
      </c>
      <c r="B6" s="54" t="s">
        <v>237</v>
      </c>
      <c r="C6" s="54" t="s">
        <v>237</v>
      </c>
      <c r="D6" s="54" t="s">
        <v>237</v>
      </c>
      <c r="E6" s="54" t="s">
        <v>237</v>
      </c>
      <c r="F6" s="54" t="s">
        <v>237</v>
      </c>
      <c r="G6" s="54" t="s">
        <v>237</v>
      </c>
      <c r="H6" s="54" t="s">
        <v>237</v>
      </c>
      <c r="I6" s="54" t="s">
        <v>237</v>
      </c>
      <c r="J6" s="54" t="s">
        <v>237</v>
      </c>
      <c r="K6" s="54" t="s">
        <v>237</v>
      </c>
      <c r="L6" s="54" t="s">
        <v>237</v>
      </c>
      <c r="M6" s="54" t="s">
        <v>237</v>
      </c>
      <c r="N6" s="54" t="s">
        <v>237</v>
      </c>
      <c r="O6" s="54" t="s">
        <v>237</v>
      </c>
      <c r="P6" s="54" t="s">
        <v>237</v>
      </c>
      <c r="Q6" s="54" t="s">
        <v>237</v>
      </c>
      <c r="R6" s="54" t="s">
        <v>237</v>
      </c>
      <c r="S6" s="54" t="s">
        <v>237</v>
      </c>
      <c r="T6" s="54" t="s">
        <v>237</v>
      </c>
      <c r="AC6" t="s">
        <v>107</v>
      </c>
    </row>
    <row r="7" spans="1:30" ht="22" customHeight="1">
      <c r="A7" s="55" t="s">
        <v>238</v>
      </c>
      <c r="B7" s="55" t="s">
        <v>238</v>
      </c>
      <c r="C7" s="55" t="s">
        <v>238</v>
      </c>
      <c r="D7" s="55" t="s">
        <v>238</v>
      </c>
      <c r="E7" s="55" t="s">
        <v>238</v>
      </c>
      <c r="F7" s="55" t="s">
        <v>238</v>
      </c>
      <c r="G7" s="55" t="s">
        <v>238</v>
      </c>
      <c r="H7" s="55" t="s">
        <v>238</v>
      </c>
      <c r="I7" s="55" t="s">
        <v>238</v>
      </c>
      <c r="J7" s="55" t="s">
        <v>238</v>
      </c>
      <c r="K7" s="55" t="s">
        <v>238</v>
      </c>
      <c r="L7" s="55" t="s">
        <v>238</v>
      </c>
      <c r="M7" s="55" t="s">
        <v>238</v>
      </c>
      <c r="N7" s="55" t="s">
        <v>238</v>
      </c>
      <c r="O7" s="55" t="s">
        <v>238</v>
      </c>
      <c r="P7" s="55" t="s">
        <v>238</v>
      </c>
      <c r="Q7" s="55" t="s">
        <v>238</v>
      </c>
      <c r="R7" s="55" t="s">
        <v>238</v>
      </c>
      <c r="S7" s="55" t="s">
        <v>238</v>
      </c>
      <c r="T7" s="55" t="s">
        <v>238</v>
      </c>
    </row>
    <row r="8" spans="1:3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3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30" ht="130">
      <c r="A10" s="6" t="s">
        <v>239</v>
      </c>
      <c r="B10" s="7" t="s">
        <v>240</v>
      </c>
      <c r="C10" s="7" t="s">
        <v>39</v>
      </c>
      <c r="D10" s="7" t="s">
        <v>45</v>
      </c>
      <c r="E10" s="7" t="s">
        <v>46</v>
      </c>
      <c r="F10" s="7" t="s">
        <v>241</v>
      </c>
      <c r="G10" s="7" t="s">
        <v>242</v>
      </c>
      <c r="H10" s="7" t="s">
        <v>243</v>
      </c>
      <c r="I10" s="7" t="s">
        <v>244</v>
      </c>
      <c r="J10" s="7" t="s">
        <v>40</v>
      </c>
      <c r="K10" s="7" t="s">
        <v>112</v>
      </c>
      <c r="L10" s="7" t="s">
        <v>43</v>
      </c>
      <c r="M10" s="7" t="s">
        <v>245</v>
      </c>
      <c r="N10" s="7" t="s">
        <v>246</v>
      </c>
      <c r="O10" s="7" t="s">
        <v>247</v>
      </c>
      <c r="P10" s="7" t="s">
        <v>47</v>
      </c>
      <c r="Q10" s="7" t="s">
        <v>114</v>
      </c>
      <c r="R10" s="8" t="s">
        <v>115</v>
      </c>
      <c r="S10" s="1"/>
      <c r="T10" s="1"/>
    </row>
    <row r="11" spans="1:30">
      <c r="A11" s="2" t="s">
        <v>248</v>
      </c>
      <c r="B11" s="15">
        <v>46322</v>
      </c>
      <c r="C11" s="2" t="s">
        <v>91</v>
      </c>
      <c r="D11" s="2" t="s">
        <v>249</v>
      </c>
      <c r="E11" s="2" t="s">
        <v>61</v>
      </c>
      <c r="F11" s="2" t="s">
        <v>250</v>
      </c>
      <c r="G11" s="2" t="s">
        <v>251</v>
      </c>
      <c r="H11" s="2" t="s">
        <v>252</v>
      </c>
      <c r="I11" s="2" t="s">
        <v>253</v>
      </c>
      <c r="J11" s="2" t="s">
        <v>107</v>
      </c>
      <c r="K11" s="15">
        <v>46323</v>
      </c>
      <c r="L11" s="15" t="s">
        <v>233</v>
      </c>
      <c r="M11" s="15"/>
      <c r="N11" s="15">
        <v>46323</v>
      </c>
      <c r="O11" s="26">
        <f>IF(A11="","",IF(L11="Closed",MAX(0,M11-B11),MAX(0,SETUP!$D$11-B11)))</f>
        <v>1</v>
      </c>
      <c r="P11" s="12" t="str">
        <f>IF(A11="","",IF(OR(B11="",C11="",D11="",E11="",F11="",G11="",J11="",K11="",L11=""),"Missing",IF(L11="Closed","Closed",IF(K11&lt;SETUP!$D$11,"Overdue",IF(K11=SETUP!$D$11,"Due today",IF(K11&lt;=SETUP!$D$11+SETUP!$D$12,"Due soon","On track"))))))</f>
        <v>Due today</v>
      </c>
      <c r="Q11" s="12" t="str">
        <f t="shared" ref="Q11:Q42" si="0">IF(A11="","",IF(OR(COUNTIF($A$11:$A$100,A11)&gt;1,B11="",C11="",D11="",E11="",F11="",G11="",J11="",K11="",L11="",AND(L11="Closed",M11=""),AND(M11&lt;&gt;"",M11&lt;B11),K11&lt;B11),"ERROR","PASS"))</f>
        <v>PASS</v>
      </c>
      <c r="R11" s="20">
        <f t="shared" ref="R11:R42" si="1">IF(A11="",99999,IF(P11="Closed",99999,IF(P11="Overdue",100,IF(P11="Due today",200,IF(P11="Due soon",300,400)))+IF(E11="Critical",0,IF(E11="High",10,IF(E11="Medium",20,30)))+ROW()/10000))</f>
        <v>210.00110000000001</v>
      </c>
      <c r="S11" s="1"/>
      <c r="T11" s="1"/>
    </row>
    <row r="12" spans="1:30">
      <c r="A12" s="3" t="s">
        <v>254</v>
      </c>
      <c r="B12" s="5">
        <v>46315</v>
      </c>
      <c r="C12" s="3" t="s">
        <v>104</v>
      </c>
      <c r="D12" s="3" t="s">
        <v>255</v>
      </c>
      <c r="E12" s="3" t="s">
        <v>61</v>
      </c>
      <c r="F12" s="3" t="s">
        <v>256</v>
      </c>
      <c r="G12" s="3" t="s">
        <v>257</v>
      </c>
      <c r="H12" s="3" t="s">
        <v>258</v>
      </c>
      <c r="I12" s="3" t="s">
        <v>259</v>
      </c>
      <c r="J12" s="3" t="s">
        <v>107</v>
      </c>
      <c r="K12" s="5">
        <v>46321</v>
      </c>
      <c r="L12" s="5" t="s">
        <v>235</v>
      </c>
      <c r="M12" s="5"/>
      <c r="N12" s="5">
        <v>46324</v>
      </c>
      <c r="O12" s="27">
        <f>IF(A12="","",IF(L12="Closed",MAX(0,M12-B12),MAX(0,SETUP!$D$11-B12)))</f>
        <v>8</v>
      </c>
      <c r="P12" s="13" t="str">
        <f>IF(A12="","",IF(OR(B12="",C12="",D12="",E12="",F12="",G12="",J12="",K12="",L12=""),"Missing",IF(L12="Closed","Closed",IF(K12&lt;SETUP!$D$11,"Overdue",IF(K12=SETUP!$D$11,"Due today",IF(K12&lt;=SETUP!$D$11+SETUP!$D$12,"Due soon","On track"))))))</f>
        <v>Overdue</v>
      </c>
      <c r="Q12" s="13" t="str">
        <f t="shared" si="0"/>
        <v>PASS</v>
      </c>
      <c r="R12" s="21">
        <f t="shared" si="1"/>
        <v>110.0012</v>
      </c>
      <c r="S12" s="1"/>
      <c r="T12" s="1"/>
    </row>
    <row r="13" spans="1:30">
      <c r="A13" s="3" t="s">
        <v>260</v>
      </c>
      <c r="B13" s="5">
        <v>46321</v>
      </c>
      <c r="C13" s="3" t="s">
        <v>97</v>
      </c>
      <c r="D13" s="3" t="s">
        <v>261</v>
      </c>
      <c r="E13" s="3" t="s">
        <v>63</v>
      </c>
      <c r="F13" s="3" t="s">
        <v>262</v>
      </c>
      <c r="G13" s="3" t="s">
        <v>263</v>
      </c>
      <c r="H13" s="3" t="s">
        <v>264</v>
      </c>
      <c r="I13" s="3" t="s">
        <v>265</v>
      </c>
      <c r="J13" s="3" t="s">
        <v>105</v>
      </c>
      <c r="K13" s="5">
        <v>46323</v>
      </c>
      <c r="L13" s="5" t="s">
        <v>232</v>
      </c>
      <c r="M13" s="5"/>
      <c r="N13" s="5">
        <v>46323</v>
      </c>
      <c r="O13" s="27">
        <f>IF(A13="","",IF(L13="Closed",MAX(0,M13-B13),MAX(0,SETUP!$D$11-B13)))</f>
        <v>2</v>
      </c>
      <c r="P13" s="13" t="str">
        <f>IF(A13="","",IF(OR(B13="",C13="",D13="",E13="",F13="",G13="",J13="",K13="",L13=""),"Missing",IF(L13="Closed","Closed",IF(K13&lt;SETUP!$D$11,"Overdue",IF(K13=SETUP!$D$11,"Due today",IF(K13&lt;=SETUP!$D$11+SETUP!$D$12,"Due soon","On track"))))))</f>
        <v>Due today</v>
      </c>
      <c r="Q13" s="13" t="str">
        <f t="shared" si="0"/>
        <v>PASS</v>
      </c>
      <c r="R13" s="21">
        <f t="shared" si="1"/>
        <v>220.00129999999999</v>
      </c>
      <c r="S13" s="1"/>
      <c r="T13" s="1"/>
    </row>
    <row r="14" spans="1:30">
      <c r="A14" s="3" t="s">
        <v>266</v>
      </c>
      <c r="B14" s="5">
        <v>46319</v>
      </c>
      <c r="C14" s="3" t="s">
        <v>101</v>
      </c>
      <c r="D14" s="3" t="s">
        <v>267</v>
      </c>
      <c r="E14" s="3" t="s">
        <v>65</v>
      </c>
      <c r="F14" s="3" t="s">
        <v>268</v>
      </c>
      <c r="G14" s="3" t="s">
        <v>269</v>
      </c>
      <c r="H14" s="3" t="s">
        <v>270</v>
      </c>
      <c r="I14" s="3" t="s">
        <v>271</v>
      </c>
      <c r="J14" s="3" t="s">
        <v>98</v>
      </c>
      <c r="K14" s="5">
        <v>46326</v>
      </c>
      <c r="L14" s="5" t="s">
        <v>233</v>
      </c>
      <c r="M14" s="5"/>
      <c r="N14" s="5">
        <v>46325</v>
      </c>
      <c r="O14" s="27">
        <f>IF(A14="","",IF(L14="Closed",MAX(0,M14-B14),MAX(0,SETUP!$D$11-B14)))</f>
        <v>4</v>
      </c>
      <c r="P14" s="13" t="str">
        <f>IF(A14="","",IF(OR(B14="",C14="",D14="",E14="",F14="",G14="",J14="",K14="",L14=""),"Missing",IF(L14="Closed","Closed",IF(K14&lt;SETUP!$D$11,"Overdue",IF(K14=SETUP!$D$11,"Due today",IF(K14&lt;=SETUP!$D$11+SETUP!$D$12,"Due soon","On track"))))))</f>
        <v>Due soon</v>
      </c>
      <c r="Q14" s="13" t="str">
        <f t="shared" si="0"/>
        <v>PASS</v>
      </c>
      <c r="R14" s="21">
        <f t="shared" si="1"/>
        <v>330.00139999999999</v>
      </c>
      <c r="S14" s="1"/>
      <c r="T14" s="1"/>
    </row>
    <row r="15" spans="1:30">
      <c r="A15" s="3" t="s">
        <v>272</v>
      </c>
      <c r="B15" s="5">
        <v>46310</v>
      </c>
      <c r="C15" s="3" t="s">
        <v>94</v>
      </c>
      <c r="D15" s="3" t="s">
        <v>273</v>
      </c>
      <c r="E15" s="3" t="s">
        <v>63</v>
      </c>
      <c r="F15" s="3" t="s">
        <v>274</v>
      </c>
      <c r="G15" s="3" t="s">
        <v>275</v>
      </c>
      <c r="H15" s="3" t="s">
        <v>276</v>
      </c>
      <c r="I15" s="3" t="s">
        <v>277</v>
      </c>
      <c r="J15" s="3" t="s">
        <v>95</v>
      </c>
      <c r="K15" s="5">
        <v>46320</v>
      </c>
      <c r="L15" s="5" t="s">
        <v>236</v>
      </c>
      <c r="M15" s="5">
        <v>46320</v>
      </c>
      <c r="N15" s="5">
        <v>46327</v>
      </c>
      <c r="O15" s="27">
        <f>IF(A15="","",IF(L15="Closed",MAX(0,M15-B15),MAX(0,SETUP!$D$11-B15)))</f>
        <v>10</v>
      </c>
      <c r="P15" s="13" t="str">
        <f>IF(A15="","",IF(OR(B15="",C15="",D15="",E15="",F15="",G15="",J15="",K15="",L15=""),"Missing",IF(L15="Closed","Closed",IF(K15&lt;SETUP!$D$11,"Overdue",IF(K15=SETUP!$D$11,"Due today",IF(K15&lt;=SETUP!$D$11+SETUP!$D$12,"Due soon","On track"))))))</f>
        <v>Closed</v>
      </c>
      <c r="Q15" s="13" t="str">
        <f t="shared" si="0"/>
        <v>PASS</v>
      </c>
      <c r="R15" s="21">
        <f t="shared" si="1"/>
        <v>99999</v>
      </c>
      <c r="S15" s="1"/>
      <c r="T15" s="1"/>
    </row>
    <row r="16" spans="1:30">
      <c r="A16" s="3" t="s">
        <v>278</v>
      </c>
      <c r="B16" s="5">
        <v>46323</v>
      </c>
      <c r="C16" s="3" t="s">
        <v>91</v>
      </c>
      <c r="D16" s="3" t="s">
        <v>279</v>
      </c>
      <c r="E16" s="3" t="s">
        <v>63</v>
      </c>
      <c r="F16" s="3" t="s">
        <v>280</v>
      </c>
      <c r="G16" s="3" t="s">
        <v>281</v>
      </c>
      <c r="H16" s="3"/>
      <c r="I16" s="3" t="s">
        <v>282</v>
      </c>
      <c r="J16" s="3" t="s">
        <v>102</v>
      </c>
      <c r="K16" s="5">
        <v>46323</v>
      </c>
      <c r="L16" s="5" t="s">
        <v>231</v>
      </c>
      <c r="M16" s="5"/>
      <c r="N16" s="5">
        <v>46323</v>
      </c>
      <c r="O16" s="27">
        <f>IF(A16="","",IF(L16="Closed",MAX(0,M16-B16),MAX(0,SETUP!$D$11-B16)))</f>
        <v>0</v>
      </c>
      <c r="P16" s="13" t="str">
        <f>IF(A16="","",IF(OR(B16="",C16="",D16="",E16="",F16="",G16="",J16="",K16="",L16=""),"Missing",IF(L16="Closed","Closed",IF(K16&lt;SETUP!$D$11,"Overdue",IF(K16=SETUP!$D$11,"Due today",IF(K16&lt;=SETUP!$D$11+SETUP!$D$12,"Due soon","On track"))))))</f>
        <v>Due today</v>
      </c>
      <c r="Q16" s="13" t="str">
        <f t="shared" si="0"/>
        <v>PASS</v>
      </c>
      <c r="R16" s="21">
        <f t="shared" si="1"/>
        <v>220.0016</v>
      </c>
      <c r="S16" s="1"/>
      <c r="T16" s="1"/>
    </row>
    <row r="17" spans="1:20">
      <c r="A17" s="3"/>
      <c r="B17" s="5"/>
      <c r="C17" s="3"/>
      <c r="D17" s="3"/>
      <c r="E17" s="3"/>
      <c r="F17" s="3"/>
      <c r="G17" s="3"/>
      <c r="H17" s="3"/>
      <c r="I17" s="3"/>
      <c r="J17" s="3"/>
      <c r="K17" s="5"/>
      <c r="L17" s="5"/>
      <c r="M17" s="5"/>
      <c r="N17" s="5"/>
      <c r="O17" s="27" t="str">
        <f>IF(A17="","",IF(L17="Closed",MAX(0,M17-B17),MAX(0,SETUP!$D$11-B17)))</f>
        <v/>
      </c>
      <c r="P17" s="13" t="str">
        <f>IF(A17="","",IF(OR(B17="",C17="",D17="",E17="",F17="",G17="",J17="",K17="",L17=""),"Missing",IF(L17="Closed","Closed",IF(K17&lt;SETUP!$D$11,"Overdue",IF(K17=SETUP!$D$11,"Due today",IF(K17&lt;=SETUP!$D$11+SETUP!$D$12,"Due soon","On track"))))))</f>
        <v/>
      </c>
      <c r="Q17" s="13" t="str">
        <f t="shared" si="0"/>
        <v/>
      </c>
      <c r="R17" s="21">
        <f t="shared" si="1"/>
        <v>99999</v>
      </c>
      <c r="S17" s="1"/>
      <c r="T17" s="1"/>
    </row>
    <row r="18" spans="1:20">
      <c r="A18" s="3"/>
      <c r="B18" s="5"/>
      <c r="C18" s="3"/>
      <c r="D18" s="3"/>
      <c r="E18" s="3"/>
      <c r="F18" s="3"/>
      <c r="G18" s="3"/>
      <c r="H18" s="3"/>
      <c r="I18" s="3"/>
      <c r="J18" s="3"/>
      <c r="K18" s="5"/>
      <c r="L18" s="5"/>
      <c r="M18" s="5"/>
      <c r="N18" s="5"/>
      <c r="O18" s="27" t="str">
        <f>IF(A18="","",IF(L18="Closed",MAX(0,M18-B18),MAX(0,SETUP!$D$11-B18)))</f>
        <v/>
      </c>
      <c r="P18" s="13" t="str">
        <f>IF(A18="","",IF(OR(B18="",C18="",D18="",E18="",F18="",G18="",J18="",K18="",L18=""),"Missing",IF(L18="Closed","Closed",IF(K18&lt;SETUP!$D$11,"Overdue",IF(K18=SETUP!$D$11,"Due today",IF(K18&lt;=SETUP!$D$11+SETUP!$D$12,"Due soon","On track"))))))</f>
        <v/>
      </c>
      <c r="Q18" s="13" t="str">
        <f t="shared" si="0"/>
        <v/>
      </c>
      <c r="R18" s="21">
        <f t="shared" si="1"/>
        <v>99999</v>
      </c>
      <c r="S18" s="1"/>
      <c r="T18" s="1"/>
    </row>
    <row r="19" spans="1:20">
      <c r="A19" s="3"/>
      <c r="B19" s="5"/>
      <c r="C19" s="3"/>
      <c r="D19" s="3"/>
      <c r="E19" s="3"/>
      <c r="F19" s="3"/>
      <c r="G19" s="3"/>
      <c r="H19" s="3"/>
      <c r="I19" s="3"/>
      <c r="J19" s="3"/>
      <c r="K19" s="5"/>
      <c r="L19" s="5"/>
      <c r="M19" s="5"/>
      <c r="N19" s="5"/>
      <c r="O19" s="27" t="str">
        <f>IF(A19="","",IF(L19="Closed",MAX(0,M19-B19),MAX(0,SETUP!$D$11-B19)))</f>
        <v/>
      </c>
      <c r="P19" s="13" t="str">
        <f>IF(A19="","",IF(OR(B19="",C19="",D19="",E19="",F19="",G19="",J19="",K19="",L19=""),"Missing",IF(L19="Closed","Closed",IF(K19&lt;SETUP!$D$11,"Overdue",IF(K19=SETUP!$D$11,"Due today",IF(K19&lt;=SETUP!$D$11+SETUP!$D$12,"Due soon","On track"))))))</f>
        <v/>
      </c>
      <c r="Q19" s="13" t="str">
        <f t="shared" si="0"/>
        <v/>
      </c>
      <c r="R19" s="21">
        <f t="shared" si="1"/>
        <v>99999</v>
      </c>
      <c r="S19" s="1"/>
      <c r="T19" s="1"/>
    </row>
    <row r="20" spans="1:20">
      <c r="A20" s="3"/>
      <c r="B20" s="5"/>
      <c r="C20" s="3"/>
      <c r="D20" s="3"/>
      <c r="E20" s="3"/>
      <c r="F20" s="3"/>
      <c r="G20" s="3"/>
      <c r="H20" s="3"/>
      <c r="I20" s="3"/>
      <c r="J20" s="3"/>
      <c r="K20" s="5"/>
      <c r="L20" s="5"/>
      <c r="M20" s="5"/>
      <c r="N20" s="5"/>
      <c r="O20" s="27" t="str">
        <f>IF(A20="","",IF(L20="Closed",MAX(0,M20-B20),MAX(0,SETUP!$D$11-B20)))</f>
        <v/>
      </c>
      <c r="P20" s="13" t="str">
        <f>IF(A20="","",IF(OR(B20="",C20="",D20="",E20="",F20="",G20="",J20="",K20="",L20=""),"Missing",IF(L20="Closed","Closed",IF(K20&lt;SETUP!$D$11,"Overdue",IF(K20=SETUP!$D$11,"Due today",IF(K20&lt;=SETUP!$D$11+SETUP!$D$12,"Due soon","On track"))))))</f>
        <v/>
      </c>
      <c r="Q20" s="13" t="str">
        <f t="shared" si="0"/>
        <v/>
      </c>
      <c r="R20" s="21">
        <f t="shared" si="1"/>
        <v>99999</v>
      </c>
      <c r="S20" s="1"/>
      <c r="T20" s="1"/>
    </row>
    <row r="21" spans="1:20">
      <c r="A21" s="3"/>
      <c r="B21" s="5"/>
      <c r="C21" s="3"/>
      <c r="D21" s="3"/>
      <c r="E21" s="3"/>
      <c r="F21" s="3"/>
      <c r="G21" s="3"/>
      <c r="H21" s="3"/>
      <c r="I21" s="3"/>
      <c r="J21" s="3"/>
      <c r="K21" s="5"/>
      <c r="L21" s="5"/>
      <c r="M21" s="5"/>
      <c r="N21" s="5"/>
      <c r="O21" s="27" t="str">
        <f>IF(A21="","",IF(L21="Closed",MAX(0,M21-B21),MAX(0,SETUP!$D$11-B21)))</f>
        <v/>
      </c>
      <c r="P21" s="13" t="str">
        <f>IF(A21="","",IF(OR(B21="",C21="",D21="",E21="",F21="",G21="",J21="",K21="",L21=""),"Missing",IF(L21="Closed","Closed",IF(K21&lt;SETUP!$D$11,"Overdue",IF(K21=SETUP!$D$11,"Due today",IF(K21&lt;=SETUP!$D$11+SETUP!$D$12,"Due soon","On track"))))))</f>
        <v/>
      </c>
      <c r="Q21" s="13" t="str">
        <f t="shared" si="0"/>
        <v/>
      </c>
      <c r="R21" s="21">
        <f t="shared" si="1"/>
        <v>99999</v>
      </c>
      <c r="S21" s="1"/>
      <c r="T21" s="1"/>
    </row>
    <row r="22" spans="1:20">
      <c r="A22" s="3"/>
      <c r="B22" s="5"/>
      <c r="C22" s="3"/>
      <c r="D22" s="3"/>
      <c r="E22" s="3"/>
      <c r="F22" s="3"/>
      <c r="G22" s="3"/>
      <c r="H22" s="3"/>
      <c r="I22" s="3"/>
      <c r="J22" s="3"/>
      <c r="K22" s="5"/>
      <c r="L22" s="5"/>
      <c r="M22" s="5"/>
      <c r="N22" s="5"/>
      <c r="O22" s="27" t="str">
        <f>IF(A22="","",IF(L22="Closed",MAX(0,M22-B22),MAX(0,SETUP!$D$11-B22)))</f>
        <v/>
      </c>
      <c r="P22" s="13" t="str">
        <f>IF(A22="","",IF(OR(B22="",C22="",D22="",E22="",F22="",G22="",J22="",K22="",L22=""),"Missing",IF(L22="Closed","Closed",IF(K22&lt;SETUP!$D$11,"Overdue",IF(K22=SETUP!$D$11,"Due today",IF(K22&lt;=SETUP!$D$11+SETUP!$D$12,"Due soon","On track"))))))</f>
        <v/>
      </c>
      <c r="Q22" s="13" t="str">
        <f t="shared" si="0"/>
        <v/>
      </c>
      <c r="R22" s="21">
        <f t="shared" si="1"/>
        <v>99999</v>
      </c>
      <c r="S22" s="1"/>
      <c r="T22" s="1"/>
    </row>
    <row r="23" spans="1:20">
      <c r="A23" s="3"/>
      <c r="B23" s="5"/>
      <c r="C23" s="3"/>
      <c r="D23" s="3"/>
      <c r="E23" s="3"/>
      <c r="F23" s="3"/>
      <c r="G23" s="3"/>
      <c r="H23" s="3"/>
      <c r="I23" s="3"/>
      <c r="J23" s="3"/>
      <c r="K23" s="5"/>
      <c r="L23" s="5"/>
      <c r="M23" s="5"/>
      <c r="N23" s="5"/>
      <c r="O23" s="27" t="str">
        <f>IF(A23="","",IF(L23="Closed",MAX(0,M23-B23),MAX(0,SETUP!$D$11-B23)))</f>
        <v/>
      </c>
      <c r="P23" s="13" t="str">
        <f>IF(A23="","",IF(OR(B23="",C23="",D23="",E23="",F23="",G23="",J23="",K23="",L23=""),"Missing",IF(L23="Closed","Closed",IF(K23&lt;SETUP!$D$11,"Overdue",IF(K23=SETUP!$D$11,"Due today",IF(K23&lt;=SETUP!$D$11+SETUP!$D$12,"Due soon","On track"))))))</f>
        <v/>
      </c>
      <c r="Q23" s="13" t="str">
        <f t="shared" si="0"/>
        <v/>
      </c>
      <c r="R23" s="21">
        <f t="shared" si="1"/>
        <v>99999</v>
      </c>
      <c r="S23" s="1"/>
      <c r="T23" s="1"/>
    </row>
    <row r="24" spans="1:20">
      <c r="A24" s="3"/>
      <c r="B24" s="5"/>
      <c r="C24" s="3"/>
      <c r="D24" s="3"/>
      <c r="E24" s="3"/>
      <c r="F24" s="3"/>
      <c r="G24" s="3"/>
      <c r="H24" s="3"/>
      <c r="I24" s="3"/>
      <c r="J24" s="3"/>
      <c r="K24" s="5"/>
      <c r="L24" s="5"/>
      <c r="M24" s="5"/>
      <c r="N24" s="5"/>
      <c r="O24" s="27" t="str">
        <f>IF(A24="","",IF(L24="Closed",MAX(0,M24-B24),MAX(0,SETUP!$D$11-B24)))</f>
        <v/>
      </c>
      <c r="P24" s="13" t="str">
        <f>IF(A24="","",IF(OR(B24="",C24="",D24="",E24="",F24="",G24="",J24="",K24="",L24=""),"Missing",IF(L24="Closed","Closed",IF(K24&lt;SETUP!$D$11,"Overdue",IF(K24=SETUP!$D$11,"Due today",IF(K24&lt;=SETUP!$D$11+SETUP!$D$12,"Due soon","On track"))))))</f>
        <v/>
      </c>
      <c r="Q24" s="13" t="str">
        <f t="shared" si="0"/>
        <v/>
      </c>
      <c r="R24" s="21">
        <f t="shared" si="1"/>
        <v>99999</v>
      </c>
      <c r="S24" s="1"/>
      <c r="T24" s="1"/>
    </row>
    <row r="25" spans="1:20">
      <c r="A25" s="3"/>
      <c r="B25" s="5"/>
      <c r="C25" s="3"/>
      <c r="D25" s="3"/>
      <c r="E25" s="3"/>
      <c r="F25" s="3"/>
      <c r="G25" s="3"/>
      <c r="H25" s="3"/>
      <c r="I25" s="3"/>
      <c r="J25" s="3"/>
      <c r="K25" s="5"/>
      <c r="L25" s="5"/>
      <c r="M25" s="5"/>
      <c r="N25" s="5"/>
      <c r="O25" s="27" t="str">
        <f>IF(A25="","",IF(L25="Closed",MAX(0,M25-B25),MAX(0,SETUP!$D$11-B25)))</f>
        <v/>
      </c>
      <c r="P25" s="13" t="str">
        <f>IF(A25="","",IF(OR(B25="",C25="",D25="",E25="",F25="",G25="",J25="",K25="",L25=""),"Missing",IF(L25="Closed","Closed",IF(K25&lt;SETUP!$D$11,"Overdue",IF(K25=SETUP!$D$11,"Due today",IF(K25&lt;=SETUP!$D$11+SETUP!$D$12,"Due soon","On track"))))))</f>
        <v/>
      </c>
      <c r="Q25" s="13" t="str">
        <f t="shared" si="0"/>
        <v/>
      </c>
      <c r="R25" s="21">
        <f t="shared" si="1"/>
        <v>99999</v>
      </c>
      <c r="S25" s="1"/>
      <c r="T25" s="1"/>
    </row>
    <row r="26" spans="1:20">
      <c r="A26" s="3"/>
      <c r="B26" s="5"/>
      <c r="C26" s="3"/>
      <c r="D26" s="3"/>
      <c r="E26" s="3"/>
      <c r="F26" s="3"/>
      <c r="G26" s="3"/>
      <c r="H26" s="3"/>
      <c r="I26" s="3"/>
      <c r="J26" s="3"/>
      <c r="K26" s="5"/>
      <c r="L26" s="5"/>
      <c r="M26" s="5"/>
      <c r="N26" s="5"/>
      <c r="O26" s="27" t="str">
        <f>IF(A26="","",IF(L26="Closed",MAX(0,M26-B26),MAX(0,SETUP!$D$11-B26)))</f>
        <v/>
      </c>
      <c r="P26" s="13" t="str">
        <f>IF(A26="","",IF(OR(B26="",C26="",D26="",E26="",F26="",G26="",J26="",K26="",L26=""),"Missing",IF(L26="Closed","Closed",IF(K26&lt;SETUP!$D$11,"Overdue",IF(K26=SETUP!$D$11,"Due today",IF(K26&lt;=SETUP!$D$11+SETUP!$D$12,"Due soon","On track"))))))</f>
        <v/>
      </c>
      <c r="Q26" s="13" t="str">
        <f t="shared" si="0"/>
        <v/>
      </c>
      <c r="R26" s="21">
        <f t="shared" si="1"/>
        <v>99999</v>
      </c>
      <c r="S26" s="1"/>
      <c r="T26" s="1"/>
    </row>
    <row r="27" spans="1:20">
      <c r="A27" s="3"/>
      <c r="B27" s="5"/>
      <c r="C27" s="3"/>
      <c r="D27" s="3"/>
      <c r="E27" s="3"/>
      <c r="F27" s="3"/>
      <c r="G27" s="3"/>
      <c r="H27" s="3"/>
      <c r="I27" s="3"/>
      <c r="J27" s="3"/>
      <c r="K27" s="5"/>
      <c r="L27" s="5"/>
      <c r="M27" s="5"/>
      <c r="N27" s="5"/>
      <c r="O27" s="27" t="str">
        <f>IF(A27="","",IF(L27="Closed",MAX(0,M27-B27),MAX(0,SETUP!$D$11-B27)))</f>
        <v/>
      </c>
      <c r="P27" s="13" t="str">
        <f>IF(A27="","",IF(OR(B27="",C27="",D27="",E27="",F27="",G27="",J27="",K27="",L27=""),"Missing",IF(L27="Closed","Closed",IF(K27&lt;SETUP!$D$11,"Overdue",IF(K27=SETUP!$D$11,"Due today",IF(K27&lt;=SETUP!$D$11+SETUP!$D$12,"Due soon","On track"))))))</f>
        <v/>
      </c>
      <c r="Q27" s="13" t="str">
        <f t="shared" si="0"/>
        <v/>
      </c>
      <c r="R27" s="21">
        <f t="shared" si="1"/>
        <v>99999</v>
      </c>
      <c r="S27" s="1"/>
      <c r="T27" s="1"/>
    </row>
    <row r="28" spans="1:20">
      <c r="A28" s="3"/>
      <c r="B28" s="5"/>
      <c r="C28" s="3"/>
      <c r="D28" s="3"/>
      <c r="E28" s="3"/>
      <c r="F28" s="3"/>
      <c r="G28" s="3"/>
      <c r="H28" s="3"/>
      <c r="I28" s="3"/>
      <c r="J28" s="3"/>
      <c r="K28" s="5"/>
      <c r="L28" s="5"/>
      <c r="M28" s="5"/>
      <c r="N28" s="5"/>
      <c r="O28" s="27" t="str">
        <f>IF(A28="","",IF(L28="Closed",MAX(0,M28-B28),MAX(0,SETUP!$D$11-B28)))</f>
        <v/>
      </c>
      <c r="P28" s="13" t="str">
        <f>IF(A28="","",IF(OR(B28="",C28="",D28="",E28="",F28="",G28="",J28="",K28="",L28=""),"Missing",IF(L28="Closed","Closed",IF(K28&lt;SETUP!$D$11,"Overdue",IF(K28=SETUP!$D$11,"Due today",IF(K28&lt;=SETUP!$D$11+SETUP!$D$12,"Due soon","On track"))))))</f>
        <v/>
      </c>
      <c r="Q28" s="13" t="str">
        <f t="shared" si="0"/>
        <v/>
      </c>
      <c r="R28" s="21">
        <f t="shared" si="1"/>
        <v>99999</v>
      </c>
      <c r="S28" s="1"/>
      <c r="T28" s="1"/>
    </row>
    <row r="29" spans="1:20">
      <c r="A29" s="3"/>
      <c r="B29" s="5"/>
      <c r="C29" s="3"/>
      <c r="D29" s="3"/>
      <c r="E29" s="3"/>
      <c r="F29" s="3"/>
      <c r="G29" s="3"/>
      <c r="H29" s="3"/>
      <c r="I29" s="3"/>
      <c r="J29" s="3"/>
      <c r="K29" s="5"/>
      <c r="L29" s="5"/>
      <c r="M29" s="5"/>
      <c r="N29" s="5"/>
      <c r="O29" s="27" t="str">
        <f>IF(A29="","",IF(L29="Closed",MAX(0,M29-B29),MAX(0,SETUP!$D$11-B29)))</f>
        <v/>
      </c>
      <c r="P29" s="13" t="str">
        <f>IF(A29="","",IF(OR(B29="",C29="",D29="",E29="",F29="",G29="",J29="",K29="",L29=""),"Missing",IF(L29="Closed","Closed",IF(K29&lt;SETUP!$D$11,"Overdue",IF(K29=SETUP!$D$11,"Due today",IF(K29&lt;=SETUP!$D$11+SETUP!$D$12,"Due soon","On track"))))))</f>
        <v/>
      </c>
      <c r="Q29" s="13" t="str">
        <f t="shared" si="0"/>
        <v/>
      </c>
      <c r="R29" s="21">
        <f t="shared" si="1"/>
        <v>99999</v>
      </c>
      <c r="S29" s="1"/>
      <c r="T29" s="1"/>
    </row>
    <row r="30" spans="1:20">
      <c r="A30" s="3"/>
      <c r="B30" s="5"/>
      <c r="C30" s="3"/>
      <c r="D30" s="3"/>
      <c r="E30" s="3"/>
      <c r="F30" s="3"/>
      <c r="G30" s="3"/>
      <c r="H30" s="3"/>
      <c r="I30" s="3"/>
      <c r="J30" s="3"/>
      <c r="K30" s="5"/>
      <c r="L30" s="5"/>
      <c r="M30" s="5"/>
      <c r="N30" s="5"/>
      <c r="O30" s="27" t="str">
        <f>IF(A30="","",IF(L30="Closed",MAX(0,M30-B30),MAX(0,SETUP!$D$11-B30)))</f>
        <v/>
      </c>
      <c r="P30" s="13" t="str">
        <f>IF(A30="","",IF(OR(B30="",C30="",D30="",E30="",F30="",G30="",J30="",K30="",L30=""),"Missing",IF(L30="Closed","Closed",IF(K30&lt;SETUP!$D$11,"Overdue",IF(K30=SETUP!$D$11,"Due today",IF(K30&lt;=SETUP!$D$11+SETUP!$D$12,"Due soon","On track"))))))</f>
        <v/>
      </c>
      <c r="Q30" s="13" t="str">
        <f t="shared" si="0"/>
        <v/>
      </c>
      <c r="R30" s="21">
        <f t="shared" si="1"/>
        <v>99999</v>
      </c>
      <c r="S30" s="1"/>
      <c r="T30" s="1"/>
    </row>
    <row r="31" spans="1:20">
      <c r="A31" s="3"/>
      <c r="B31" s="5"/>
      <c r="C31" s="3"/>
      <c r="D31" s="3"/>
      <c r="E31" s="3"/>
      <c r="F31" s="3"/>
      <c r="G31" s="3"/>
      <c r="H31" s="3"/>
      <c r="I31" s="3"/>
      <c r="J31" s="3"/>
      <c r="K31" s="5"/>
      <c r="L31" s="5"/>
      <c r="M31" s="5"/>
      <c r="N31" s="5"/>
      <c r="O31" s="27" t="str">
        <f>IF(A31="","",IF(L31="Closed",MAX(0,M31-B31),MAX(0,SETUP!$D$11-B31)))</f>
        <v/>
      </c>
      <c r="P31" s="13" t="str">
        <f>IF(A31="","",IF(OR(B31="",C31="",D31="",E31="",F31="",G31="",J31="",K31="",L31=""),"Missing",IF(L31="Closed","Closed",IF(K31&lt;SETUP!$D$11,"Overdue",IF(K31=SETUP!$D$11,"Due today",IF(K31&lt;=SETUP!$D$11+SETUP!$D$12,"Due soon","On track"))))))</f>
        <v/>
      </c>
      <c r="Q31" s="13" t="str">
        <f t="shared" si="0"/>
        <v/>
      </c>
      <c r="R31" s="21">
        <f t="shared" si="1"/>
        <v>99999</v>
      </c>
      <c r="S31" s="1"/>
      <c r="T31" s="1"/>
    </row>
    <row r="32" spans="1:20">
      <c r="A32" s="3"/>
      <c r="B32" s="5"/>
      <c r="C32" s="3"/>
      <c r="D32" s="3"/>
      <c r="E32" s="3"/>
      <c r="F32" s="3"/>
      <c r="G32" s="3"/>
      <c r="H32" s="3"/>
      <c r="I32" s="3"/>
      <c r="J32" s="3"/>
      <c r="K32" s="5"/>
      <c r="L32" s="5"/>
      <c r="M32" s="5"/>
      <c r="N32" s="5"/>
      <c r="O32" s="27" t="str">
        <f>IF(A32="","",IF(L32="Closed",MAX(0,M32-B32),MAX(0,SETUP!$D$11-B32)))</f>
        <v/>
      </c>
      <c r="P32" s="13" t="str">
        <f>IF(A32="","",IF(OR(B32="",C32="",D32="",E32="",F32="",G32="",J32="",K32="",L32=""),"Missing",IF(L32="Closed","Closed",IF(K32&lt;SETUP!$D$11,"Overdue",IF(K32=SETUP!$D$11,"Due today",IF(K32&lt;=SETUP!$D$11+SETUP!$D$12,"Due soon","On track"))))))</f>
        <v/>
      </c>
      <c r="Q32" s="13" t="str">
        <f t="shared" si="0"/>
        <v/>
      </c>
      <c r="R32" s="21">
        <f t="shared" si="1"/>
        <v>99999</v>
      </c>
      <c r="S32" s="1"/>
      <c r="T32" s="1"/>
    </row>
    <row r="33" spans="1:20">
      <c r="A33" s="3"/>
      <c r="B33" s="5"/>
      <c r="C33" s="3"/>
      <c r="D33" s="3"/>
      <c r="E33" s="3"/>
      <c r="F33" s="3"/>
      <c r="G33" s="3"/>
      <c r="H33" s="3"/>
      <c r="I33" s="3"/>
      <c r="J33" s="3"/>
      <c r="K33" s="5"/>
      <c r="L33" s="5"/>
      <c r="M33" s="5"/>
      <c r="N33" s="5"/>
      <c r="O33" s="27" t="str">
        <f>IF(A33="","",IF(L33="Closed",MAX(0,M33-B33),MAX(0,SETUP!$D$11-B33)))</f>
        <v/>
      </c>
      <c r="P33" s="13" t="str">
        <f>IF(A33="","",IF(OR(B33="",C33="",D33="",E33="",F33="",G33="",J33="",K33="",L33=""),"Missing",IF(L33="Closed","Closed",IF(K33&lt;SETUP!$D$11,"Overdue",IF(K33=SETUP!$D$11,"Due today",IF(K33&lt;=SETUP!$D$11+SETUP!$D$12,"Due soon","On track"))))))</f>
        <v/>
      </c>
      <c r="Q33" s="13" t="str">
        <f t="shared" si="0"/>
        <v/>
      </c>
      <c r="R33" s="21">
        <f t="shared" si="1"/>
        <v>99999</v>
      </c>
      <c r="S33" s="1"/>
      <c r="T33" s="1"/>
    </row>
    <row r="34" spans="1:20">
      <c r="A34" s="3"/>
      <c r="B34" s="5"/>
      <c r="C34" s="3"/>
      <c r="D34" s="3"/>
      <c r="E34" s="3"/>
      <c r="F34" s="3"/>
      <c r="G34" s="3"/>
      <c r="H34" s="3"/>
      <c r="I34" s="3"/>
      <c r="J34" s="3"/>
      <c r="K34" s="5"/>
      <c r="L34" s="5"/>
      <c r="M34" s="5"/>
      <c r="N34" s="5"/>
      <c r="O34" s="27" t="str">
        <f>IF(A34="","",IF(L34="Closed",MAX(0,M34-B34),MAX(0,SETUP!$D$11-B34)))</f>
        <v/>
      </c>
      <c r="P34" s="13" t="str">
        <f>IF(A34="","",IF(OR(B34="",C34="",D34="",E34="",F34="",G34="",J34="",K34="",L34=""),"Missing",IF(L34="Closed","Closed",IF(K34&lt;SETUP!$D$11,"Overdue",IF(K34=SETUP!$D$11,"Due today",IF(K34&lt;=SETUP!$D$11+SETUP!$D$12,"Due soon","On track"))))))</f>
        <v/>
      </c>
      <c r="Q34" s="13" t="str">
        <f t="shared" si="0"/>
        <v/>
      </c>
      <c r="R34" s="21">
        <f t="shared" si="1"/>
        <v>99999</v>
      </c>
      <c r="S34" s="1"/>
      <c r="T34" s="1"/>
    </row>
    <row r="35" spans="1:20">
      <c r="A35" s="3"/>
      <c r="B35" s="5"/>
      <c r="C35" s="3"/>
      <c r="D35" s="3"/>
      <c r="E35" s="3"/>
      <c r="F35" s="3"/>
      <c r="G35" s="3"/>
      <c r="H35" s="3"/>
      <c r="I35" s="3"/>
      <c r="J35" s="3"/>
      <c r="K35" s="5"/>
      <c r="L35" s="5"/>
      <c r="M35" s="5"/>
      <c r="N35" s="5"/>
      <c r="O35" s="27" t="str">
        <f>IF(A35="","",IF(L35="Closed",MAX(0,M35-B35),MAX(0,SETUP!$D$11-B35)))</f>
        <v/>
      </c>
      <c r="P35" s="13" t="str">
        <f>IF(A35="","",IF(OR(B35="",C35="",D35="",E35="",F35="",G35="",J35="",K35="",L35=""),"Missing",IF(L35="Closed","Closed",IF(K35&lt;SETUP!$D$11,"Overdue",IF(K35=SETUP!$D$11,"Due today",IF(K35&lt;=SETUP!$D$11+SETUP!$D$12,"Due soon","On track"))))))</f>
        <v/>
      </c>
      <c r="Q35" s="13" t="str">
        <f t="shared" si="0"/>
        <v/>
      </c>
      <c r="R35" s="21">
        <f t="shared" si="1"/>
        <v>99999</v>
      </c>
      <c r="S35" s="1"/>
      <c r="T35" s="1"/>
    </row>
    <row r="36" spans="1:20">
      <c r="A36" s="3"/>
      <c r="B36" s="5"/>
      <c r="C36" s="3"/>
      <c r="D36" s="3"/>
      <c r="E36" s="3"/>
      <c r="F36" s="3"/>
      <c r="G36" s="3"/>
      <c r="H36" s="3"/>
      <c r="I36" s="3"/>
      <c r="J36" s="3"/>
      <c r="K36" s="5"/>
      <c r="L36" s="5"/>
      <c r="M36" s="5"/>
      <c r="N36" s="5"/>
      <c r="O36" s="27" t="str">
        <f>IF(A36="","",IF(L36="Closed",MAX(0,M36-B36),MAX(0,SETUP!$D$11-B36)))</f>
        <v/>
      </c>
      <c r="P36" s="13" t="str">
        <f>IF(A36="","",IF(OR(B36="",C36="",D36="",E36="",F36="",G36="",J36="",K36="",L36=""),"Missing",IF(L36="Closed","Closed",IF(K36&lt;SETUP!$D$11,"Overdue",IF(K36=SETUP!$D$11,"Due today",IF(K36&lt;=SETUP!$D$11+SETUP!$D$12,"Due soon","On track"))))))</f>
        <v/>
      </c>
      <c r="Q36" s="13" t="str">
        <f t="shared" si="0"/>
        <v/>
      </c>
      <c r="R36" s="21">
        <f t="shared" si="1"/>
        <v>99999</v>
      </c>
      <c r="S36" s="1"/>
      <c r="T36" s="1"/>
    </row>
    <row r="37" spans="1:20">
      <c r="A37" s="3"/>
      <c r="B37" s="5"/>
      <c r="C37" s="3"/>
      <c r="D37" s="3"/>
      <c r="E37" s="3"/>
      <c r="F37" s="3"/>
      <c r="G37" s="3"/>
      <c r="H37" s="3"/>
      <c r="I37" s="3"/>
      <c r="J37" s="3"/>
      <c r="K37" s="5"/>
      <c r="L37" s="5"/>
      <c r="M37" s="5"/>
      <c r="N37" s="5"/>
      <c r="O37" s="27" t="str">
        <f>IF(A37="","",IF(L37="Closed",MAX(0,M37-B37),MAX(0,SETUP!$D$11-B37)))</f>
        <v/>
      </c>
      <c r="P37" s="13" t="str">
        <f>IF(A37="","",IF(OR(B37="",C37="",D37="",E37="",F37="",G37="",J37="",K37="",L37=""),"Missing",IF(L37="Closed","Closed",IF(K37&lt;SETUP!$D$11,"Overdue",IF(K37=SETUP!$D$11,"Due today",IF(K37&lt;=SETUP!$D$11+SETUP!$D$12,"Due soon","On track"))))))</f>
        <v/>
      </c>
      <c r="Q37" s="13" t="str">
        <f t="shared" si="0"/>
        <v/>
      </c>
      <c r="R37" s="21">
        <f t="shared" si="1"/>
        <v>99999</v>
      </c>
      <c r="S37" s="1"/>
      <c r="T37" s="1"/>
    </row>
    <row r="38" spans="1:20">
      <c r="A38" s="3"/>
      <c r="B38" s="5"/>
      <c r="C38" s="3"/>
      <c r="D38" s="3"/>
      <c r="E38" s="3"/>
      <c r="F38" s="3"/>
      <c r="G38" s="3"/>
      <c r="H38" s="3"/>
      <c r="I38" s="3"/>
      <c r="J38" s="3"/>
      <c r="K38" s="5"/>
      <c r="L38" s="5"/>
      <c r="M38" s="5"/>
      <c r="N38" s="5"/>
      <c r="O38" s="27" t="str">
        <f>IF(A38="","",IF(L38="Closed",MAX(0,M38-B38),MAX(0,SETUP!$D$11-B38)))</f>
        <v/>
      </c>
      <c r="P38" s="13" t="str">
        <f>IF(A38="","",IF(OR(B38="",C38="",D38="",E38="",F38="",G38="",J38="",K38="",L38=""),"Missing",IF(L38="Closed","Closed",IF(K38&lt;SETUP!$D$11,"Overdue",IF(K38=SETUP!$D$11,"Due today",IF(K38&lt;=SETUP!$D$11+SETUP!$D$12,"Due soon","On track"))))))</f>
        <v/>
      </c>
      <c r="Q38" s="13" t="str">
        <f t="shared" si="0"/>
        <v/>
      </c>
      <c r="R38" s="21">
        <f t="shared" si="1"/>
        <v>99999</v>
      </c>
      <c r="S38" s="1"/>
      <c r="T38" s="1"/>
    </row>
    <row r="39" spans="1:20">
      <c r="A39" s="3"/>
      <c r="B39" s="5"/>
      <c r="C39" s="3"/>
      <c r="D39" s="3"/>
      <c r="E39" s="3"/>
      <c r="F39" s="3"/>
      <c r="G39" s="3"/>
      <c r="H39" s="3"/>
      <c r="I39" s="3"/>
      <c r="J39" s="3"/>
      <c r="K39" s="5"/>
      <c r="L39" s="5"/>
      <c r="M39" s="5"/>
      <c r="N39" s="5"/>
      <c r="O39" s="27" t="str">
        <f>IF(A39="","",IF(L39="Closed",MAX(0,M39-B39),MAX(0,SETUP!$D$11-B39)))</f>
        <v/>
      </c>
      <c r="P39" s="13" t="str">
        <f>IF(A39="","",IF(OR(B39="",C39="",D39="",E39="",F39="",G39="",J39="",K39="",L39=""),"Missing",IF(L39="Closed","Closed",IF(K39&lt;SETUP!$D$11,"Overdue",IF(K39=SETUP!$D$11,"Due today",IF(K39&lt;=SETUP!$D$11+SETUP!$D$12,"Due soon","On track"))))))</f>
        <v/>
      </c>
      <c r="Q39" s="13" t="str">
        <f t="shared" si="0"/>
        <v/>
      </c>
      <c r="R39" s="21">
        <f t="shared" si="1"/>
        <v>99999</v>
      </c>
      <c r="S39" s="1"/>
      <c r="T39" s="1"/>
    </row>
    <row r="40" spans="1:20">
      <c r="A40" s="3"/>
      <c r="B40" s="5"/>
      <c r="C40" s="3"/>
      <c r="D40" s="3"/>
      <c r="E40" s="3"/>
      <c r="F40" s="3"/>
      <c r="G40" s="3"/>
      <c r="H40" s="3"/>
      <c r="I40" s="3"/>
      <c r="J40" s="3"/>
      <c r="K40" s="5"/>
      <c r="L40" s="5"/>
      <c r="M40" s="5"/>
      <c r="N40" s="5"/>
      <c r="O40" s="27" t="str">
        <f>IF(A40="","",IF(L40="Closed",MAX(0,M40-B40),MAX(0,SETUP!$D$11-B40)))</f>
        <v/>
      </c>
      <c r="P40" s="13" t="str">
        <f>IF(A40="","",IF(OR(B40="",C40="",D40="",E40="",F40="",G40="",J40="",K40="",L40=""),"Missing",IF(L40="Closed","Closed",IF(K40&lt;SETUP!$D$11,"Overdue",IF(K40=SETUP!$D$11,"Due today",IF(K40&lt;=SETUP!$D$11+SETUP!$D$12,"Due soon","On track"))))))</f>
        <v/>
      </c>
      <c r="Q40" s="13" t="str">
        <f t="shared" si="0"/>
        <v/>
      </c>
      <c r="R40" s="21">
        <f t="shared" si="1"/>
        <v>99999</v>
      </c>
      <c r="S40" s="1"/>
      <c r="T40" s="1"/>
    </row>
    <row r="41" spans="1:20">
      <c r="A41" s="3"/>
      <c r="B41" s="5"/>
      <c r="C41" s="3"/>
      <c r="D41" s="3"/>
      <c r="E41" s="3"/>
      <c r="F41" s="3"/>
      <c r="G41" s="3"/>
      <c r="H41" s="3"/>
      <c r="I41" s="3"/>
      <c r="J41" s="3"/>
      <c r="K41" s="5"/>
      <c r="L41" s="5"/>
      <c r="M41" s="5"/>
      <c r="N41" s="5"/>
      <c r="O41" s="27" t="str">
        <f>IF(A41="","",IF(L41="Closed",MAX(0,M41-B41),MAX(0,SETUP!$D$11-B41)))</f>
        <v/>
      </c>
      <c r="P41" s="13" t="str">
        <f>IF(A41="","",IF(OR(B41="",C41="",D41="",E41="",F41="",G41="",J41="",K41="",L41=""),"Missing",IF(L41="Closed","Closed",IF(K41&lt;SETUP!$D$11,"Overdue",IF(K41=SETUP!$D$11,"Due today",IF(K41&lt;=SETUP!$D$11+SETUP!$D$12,"Due soon","On track"))))))</f>
        <v/>
      </c>
      <c r="Q41" s="13" t="str">
        <f t="shared" si="0"/>
        <v/>
      </c>
      <c r="R41" s="21">
        <f t="shared" si="1"/>
        <v>99999</v>
      </c>
      <c r="S41" s="1"/>
      <c r="T41" s="1"/>
    </row>
    <row r="42" spans="1:20">
      <c r="A42" s="3"/>
      <c r="B42" s="5"/>
      <c r="C42" s="3"/>
      <c r="D42" s="3"/>
      <c r="E42" s="3"/>
      <c r="F42" s="3"/>
      <c r="G42" s="3"/>
      <c r="H42" s="3"/>
      <c r="I42" s="3"/>
      <c r="J42" s="3"/>
      <c r="K42" s="5"/>
      <c r="L42" s="5"/>
      <c r="M42" s="5"/>
      <c r="N42" s="5"/>
      <c r="O42" s="27" t="str">
        <f>IF(A42="","",IF(L42="Closed",MAX(0,M42-B42),MAX(0,SETUP!$D$11-B42)))</f>
        <v/>
      </c>
      <c r="P42" s="13" t="str">
        <f>IF(A42="","",IF(OR(B42="",C42="",D42="",E42="",F42="",G42="",J42="",K42="",L42=""),"Missing",IF(L42="Closed","Closed",IF(K42&lt;SETUP!$D$11,"Overdue",IF(K42=SETUP!$D$11,"Due today",IF(K42&lt;=SETUP!$D$11+SETUP!$D$12,"Due soon","On track"))))))</f>
        <v/>
      </c>
      <c r="Q42" s="13" t="str">
        <f t="shared" si="0"/>
        <v/>
      </c>
      <c r="R42" s="21">
        <f t="shared" si="1"/>
        <v>99999</v>
      </c>
      <c r="S42" s="1"/>
      <c r="T42" s="1"/>
    </row>
    <row r="43" spans="1:20">
      <c r="A43" s="3"/>
      <c r="B43" s="5"/>
      <c r="C43" s="3"/>
      <c r="D43" s="3"/>
      <c r="E43" s="3"/>
      <c r="F43" s="3"/>
      <c r="G43" s="3"/>
      <c r="H43" s="3"/>
      <c r="I43" s="3"/>
      <c r="J43" s="3"/>
      <c r="K43" s="5"/>
      <c r="L43" s="5"/>
      <c r="M43" s="5"/>
      <c r="N43" s="5"/>
      <c r="O43" s="27" t="str">
        <f>IF(A43="","",IF(L43="Closed",MAX(0,M43-B43),MAX(0,SETUP!$D$11-B43)))</f>
        <v/>
      </c>
      <c r="P43" s="13" t="str">
        <f>IF(A43="","",IF(OR(B43="",C43="",D43="",E43="",F43="",G43="",J43="",K43="",L43=""),"Missing",IF(L43="Closed","Closed",IF(K43&lt;SETUP!$D$11,"Overdue",IF(K43=SETUP!$D$11,"Due today",IF(K43&lt;=SETUP!$D$11+SETUP!$D$12,"Due soon","On track"))))))</f>
        <v/>
      </c>
      <c r="Q43" s="13" t="str">
        <f t="shared" ref="Q43:Q74" si="2">IF(A43="","",IF(OR(COUNTIF($A$11:$A$100,A43)&gt;1,B43="",C43="",D43="",E43="",F43="",G43="",J43="",K43="",L43="",AND(L43="Closed",M43=""),AND(M43&lt;&gt;"",M43&lt;B43),K43&lt;B43),"ERROR","PASS"))</f>
        <v/>
      </c>
      <c r="R43" s="21">
        <f t="shared" ref="R43:R74" si="3">IF(A43="",99999,IF(P43="Closed",99999,IF(P43="Overdue",100,IF(P43="Due today",200,IF(P43="Due soon",300,400)))+IF(E43="Critical",0,IF(E43="High",10,IF(E43="Medium",20,30)))+ROW()/10000))</f>
        <v>99999</v>
      </c>
      <c r="S43" s="1"/>
      <c r="T43" s="1"/>
    </row>
    <row r="44" spans="1:20">
      <c r="A44" s="3"/>
      <c r="B44" s="5"/>
      <c r="C44" s="3"/>
      <c r="D44" s="3"/>
      <c r="E44" s="3"/>
      <c r="F44" s="3"/>
      <c r="G44" s="3"/>
      <c r="H44" s="3"/>
      <c r="I44" s="3"/>
      <c r="J44" s="3"/>
      <c r="K44" s="5"/>
      <c r="L44" s="5"/>
      <c r="M44" s="5"/>
      <c r="N44" s="5"/>
      <c r="O44" s="27" t="str">
        <f>IF(A44="","",IF(L44="Closed",MAX(0,M44-B44),MAX(0,SETUP!$D$11-B44)))</f>
        <v/>
      </c>
      <c r="P44" s="13" t="str">
        <f>IF(A44="","",IF(OR(B44="",C44="",D44="",E44="",F44="",G44="",J44="",K44="",L44=""),"Missing",IF(L44="Closed","Closed",IF(K44&lt;SETUP!$D$11,"Overdue",IF(K44=SETUP!$D$11,"Due today",IF(K44&lt;=SETUP!$D$11+SETUP!$D$12,"Due soon","On track"))))))</f>
        <v/>
      </c>
      <c r="Q44" s="13" t="str">
        <f t="shared" si="2"/>
        <v/>
      </c>
      <c r="R44" s="21">
        <f t="shared" si="3"/>
        <v>99999</v>
      </c>
      <c r="S44" s="1"/>
      <c r="T44" s="1"/>
    </row>
    <row r="45" spans="1:20">
      <c r="A45" s="3"/>
      <c r="B45" s="5"/>
      <c r="C45" s="3"/>
      <c r="D45" s="3"/>
      <c r="E45" s="3"/>
      <c r="F45" s="3"/>
      <c r="G45" s="3"/>
      <c r="H45" s="3"/>
      <c r="I45" s="3"/>
      <c r="J45" s="3"/>
      <c r="K45" s="5"/>
      <c r="L45" s="5"/>
      <c r="M45" s="5"/>
      <c r="N45" s="5"/>
      <c r="O45" s="27" t="str">
        <f>IF(A45="","",IF(L45="Closed",MAX(0,M45-B45),MAX(0,SETUP!$D$11-B45)))</f>
        <v/>
      </c>
      <c r="P45" s="13" t="str">
        <f>IF(A45="","",IF(OR(B45="",C45="",D45="",E45="",F45="",G45="",J45="",K45="",L45=""),"Missing",IF(L45="Closed","Closed",IF(K45&lt;SETUP!$D$11,"Overdue",IF(K45=SETUP!$D$11,"Due today",IF(K45&lt;=SETUP!$D$11+SETUP!$D$12,"Due soon","On track"))))))</f>
        <v/>
      </c>
      <c r="Q45" s="13" t="str">
        <f t="shared" si="2"/>
        <v/>
      </c>
      <c r="R45" s="21">
        <f t="shared" si="3"/>
        <v>99999</v>
      </c>
      <c r="S45" s="1"/>
      <c r="T45" s="1"/>
    </row>
    <row r="46" spans="1:20">
      <c r="A46" s="3"/>
      <c r="B46" s="5"/>
      <c r="C46" s="3"/>
      <c r="D46" s="3"/>
      <c r="E46" s="3"/>
      <c r="F46" s="3"/>
      <c r="G46" s="3"/>
      <c r="H46" s="3"/>
      <c r="I46" s="3"/>
      <c r="J46" s="3"/>
      <c r="K46" s="5"/>
      <c r="L46" s="5"/>
      <c r="M46" s="5"/>
      <c r="N46" s="5"/>
      <c r="O46" s="27" t="str">
        <f>IF(A46="","",IF(L46="Closed",MAX(0,M46-B46),MAX(0,SETUP!$D$11-B46)))</f>
        <v/>
      </c>
      <c r="P46" s="13" t="str">
        <f>IF(A46="","",IF(OR(B46="",C46="",D46="",E46="",F46="",G46="",J46="",K46="",L46=""),"Missing",IF(L46="Closed","Closed",IF(K46&lt;SETUP!$D$11,"Overdue",IF(K46=SETUP!$D$11,"Due today",IF(K46&lt;=SETUP!$D$11+SETUP!$D$12,"Due soon","On track"))))))</f>
        <v/>
      </c>
      <c r="Q46" s="13" t="str">
        <f t="shared" si="2"/>
        <v/>
      </c>
      <c r="R46" s="21">
        <f t="shared" si="3"/>
        <v>99999</v>
      </c>
      <c r="S46" s="1"/>
      <c r="T46" s="1"/>
    </row>
    <row r="47" spans="1:20">
      <c r="A47" s="3"/>
      <c r="B47" s="5"/>
      <c r="C47" s="3"/>
      <c r="D47" s="3"/>
      <c r="E47" s="3"/>
      <c r="F47" s="3"/>
      <c r="G47" s="3"/>
      <c r="H47" s="3"/>
      <c r="I47" s="3"/>
      <c r="J47" s="3"/>
      <c r="K47" s="5"/>
      <c r="L47" s="5"/>
      <c r="M47" s="5"/>
      <c r="N47" s="5"/>
      <c r="O47" s="27" t="str">
        <f>IF(A47="","",IF(L47="Closed",MAX(0,M47-B47),MAX(0,SETUP!$D$11-B47)))</f>
        <v/>
      </c>
      <c r="P47" s="13" t="str">
        <f>IF(A47="","",IF(OR(B47="",C47="",D47="",E47="",F47="",G47="",J47="",K47="",L47=""),"Missing",IF(L47="Closed","Closed",IF(K47&lt;SETUP!$D$11,"Overdue",IF(K47=SETUP!$D$11,"Due today",IF(K47&lt;=SETUP!$D$11+SETUP!$D$12,"Due soon","On track"))))))</f>
        <v/>
      </c>
      <c r="Q47" s="13" t="str">
        <f t="shared" si="2"/>
        <v/>
      </c>
      <c r="R47" s="21">
        <f t="shared" si="3"/>
        <v>99999</v>
      </c>
      <c r="S47" s="1"/>
      <c r="T47" s="1"/>
    </row>
    <row r="48" spans="1:20">
      <c r="A48" s="3"/>
      <c r="B48" s="5"/>
      <c r="C48" s="3"/>
      <c r="D48" s="3"/>
      <c r="E48" s="3"/>
      <c r="F48" s="3"/>
      <c r="G48" s="3"/>
      <c r="H48" s="3"/>
      <c r="I48" s="3"/>
      <c r="J48" s="3"/>
      <c r="K48" s="5"/>
      <c r="L48" s="5"/>
      <c r="M48" s="5"/>
      <c r="N48" s="5"/>
      <c r="O48" s="27" t="str">
        <f>IF(A48="","",IF(L48="Closed",MAX(0,M48-B48),MAX(0,SETUP!$D$11-B48)))</f>
        <v/>
      </c>
      <c r="P48" s="13" t="str">
        <f>IF(A48="","",IF(OR(B48="",C48="",D48="",E48="",F48="",G48="",J48="",K48="",L48=""),"Missing",IF(L48="Closed","Closed",IF(K48&lt;SETUP!$D$11,"Overdue",IF(K48=SETUP!$D$11,"Due today",IF(K48&lt;=SETUP!$D$11+SETUP!$D$12,"Due soon","On track"))))))</f>
        <v/>
      </c>
      <c r="Q48" s="13" t="str">
        <f t="shared" si="2"/>
        <v/>
      </c>
      <c r="R48" s="21">
        <f t="shared" si="3"/>
        <v>99999</v>
      </c>
      <c r="S48" s="1"/>
      <c r="T48" s="1"/>
    </row>
    <row r="49" spans="1:20">
      <c r="A49" s="3"/>
      <c r="B49" s="5"/>
      <c r="C49" s="3"/>
      <c r="D49" s="3"/>
      <c r="E49" s="3"/>
      <c r="F49" s="3"/>
      <c r="G49" s="3"/>
      <c r="H49" s="3"/>
      <c r="I49" s="3"/>
      <c r="J49" s="3"/>
      <c r="K49" s="5"/>
      <c r="L49" s="5"/>
      <c r="M49" s="5"/>
      <c r="N49" s="5"/>
      <c r="O49" s="27" t="str">
        <f>IF(A49="","",IF(L49="Closed",MAX(0,M49-B49),MAX(0,SETUP!$D$11-B49)))</f>
        <v/>
      </c>
      <c r="P49" s="13" t="str">
        <f>IF(A49="","",IF(OR(B49="",C49="",D49="",E49="",F49="",G49="",J49="",K49="",L49=""),"Missing",IF(L49="Closed","Closed",IF(K49&lt;SETUP!$D$11,"Overdue",IF(K49=SETUP!$D$11,"Due today",IF(K49&lt;=SETUP!$D$11+SETUP!$D$12,"Due soon","On track"))))))</f>
        <v/>
      </c>
      <c r="Q49" s="13" t="str">
        <f t="shared" si="2"/>
        <v/>
      </c>
      <c r="R49" s="21">
        <f t="shared" si="3"/>
        <v>99999</v>
      </c>
      <c r="S49" s="1"/>
      <c r="T49" s="1"/>
    </row>
    <row r="50" spans="1:20">
      <c r="A50" s="3"/>
      <c r="B50" s="5"/>
      <c r="C50" s="3"/>
      <c r="D50" s="3"/>
      <c r="E50" s="3"/>
      <c r="F50" s="3"/>
      <c r="G50" s="3"/>
      <c r="H50" s="3"/>
      <c r="I50" s="3"/>
      <c r="J50" s="3"/>
      <c r="K50" s="5"/>
      <c r="L50" s="5"/>
      <c r="M50" s="5"/>
      <c r="N50" s="5"/>
      <c r="O50" s="27" t="str">
        <f>IF(A50="","",IF(L50="Closed",MAX(0,M50-B50),MAX(0,SETUP!$D$11-B50)))</f>
        <v/>
      </c>
      <c r="P50" s="13" t="str">
        <f>IF(A50="","",IF(OR(B50="",C50="",D50="",E50="",F50="",G50="",J50="",K50="",L50=""),"Missing",IF(L50="Closed","Closed",IF(K50&lt;SETUP!$D$11,"Overdue",IF(K50=SETUP!$D$11,"Due today",IF(K50&lt;=SETUP!$D$11+SETUP!$D$12,"Due soon","On track"))))))</f>
        <v/>
      </c>
      <c r="Q50" s="13" t="str">
        <f t="shared" si="2"/>
        <v/>
      </c>
      <c r="R50" s="21">
        <f t="shared" si="3"/>
        <v>99999</v>
      </c>
      <c r="S50" s="1"/>
      <c r="T50" s="1"/>
    </row>
    <row r="51" spans="1:20">
      <c r="A51" s="3"/>
      <c r="B51" s="5"/>
      <c r="C51" s="3"/>
      <c r="D51" s="3"/>
      <c r="E51" s="3"/>
      <c r="F51" s="3"/>
      <c r="G51" s="3"/>
      <c r="H51" s="3"/>
      <c r="I51" s="3"/>
      <c r="J51" s="3"/>
      <c r="K51" s="5"/>
      <c r="L51" s="5"/>
      <c r="M51" s="5"/>
      <c r="N51" s="5"/>
      <c r="O51" s="27" t="str">
        <f>IF(A51="","",IF(L51="Closed",MAX(0,M51-B51),MAX(0,SETUP!$D$11-B51)))</f>
        <v/>
      </c>
      <c r="P51" s="13" t="str">
        <f>IF(A51="","",IF(OR(B51="",C51="",D51="",E51="",F51="",G51="",J51="",K51="",L51=""),"Missing",IF(L51="Closed","Closed",IF(K51&lt;SETUP!$D$11,"Overdue",IF(K51=SETUP!$D$11,"Due today",IF(K51&lt;=SETUP!$D$11+SETUP!$D$12,"Due soon","On track"))))))</f>
        <v/>
      </c>
      <c r="Q51" s="13" t="str">
        <f t="shared" si="2"/>
        <v/>
      </c>
      <c r="R51" s="21">
        <f t="shared" si="3"/>
        <v>99999</v>
      </c>
      <c r="S51" s="1"/>
      <c r="T51" s="1"/>
    </row>
    <row r="52" spans="1:20">
      <c r="A52" s="3"/>
      <c r="B52" s="5"/>
      <c r="C52" s="3"/>
      <c r="D52" s="3"/>
      <c r="E52" s="3"/>
      <c r="F52" s="3"/>
      <c r="G52" s="3"/>
      <c r="H52" s="3"/>
      <c r="I52" s="3"/>
      <c r="J52" s="3"/>
      <c r="K52" s="5"/>
      <c r="L52" s="5"/>
      <c r="M52" s="5"/>
      <c r="N52" s="5"/>
      <c r="O52" s="27" t="str">
        <f>IF(A52="","",IF(L52="Closed",MAX(0,M52-B52),MAX(0,SETUP!$D$11-B52)))</f>
        <v/>
      </c>
      <c r="P52" s="13" t="str">
        <f>IF(A52="","",IF(OR(B52="",C52="",D52="",E52="",F52="",G52="",J52="",K52="",L52=""),"Missing",IF(L52="Closed","Closed",IF(K52&lt;SETUP!$D$11,"Overdue",IF(K52=SETUP!$D$11,"Due today",IF(K52&lt;=SETUP!$D$11+SETUP!$D$12,"Due soon","On track"))))))</f>
        <v/>
      </c>
      <c r="Q52" s="13" t="str">
        <f t="shared" si="2"/>
        <v/>
      </c>
      <c r="R52" s="21">
        <f t="shared" si="3"/>
        <v>99999</v>
      </c>
      <c r="S52" s="1"/>
      <c r="T52" s="1"/>
    </row>
    <row r="53" spans="1:20">
      <c r="A53" s="3"/>
      <c r="B53" s="5"/>
      <c r="C53" s="3"/>
      <c r="D53" s="3"/>
      <c r="E53" s="3"/>
      <c r="F53" s="3"/>
      <c r="G53" s="3"/>
      <c r="H53" s="3"/>
      <c r="I53" s="3"/>
      <c r="J53" s="3"/>
      <c r="K53" s="5"/>
      <c r="L53" s="5"/>
      <c r="M53" s="5"/>
      <c r="N53" s="5"/>
      <c r="O53" s="27" t="str">
        <f>IF(A53="","",IF(L53="Closed",MAX(0,M53-B53),MAX(0,SETUP!$D$11-B53)))</f>
        <v/>
      </c>
      <c r="P53" s="13" t="str">
        <f>IF(A53="","",IF(OR(B53="",C53="",D53="",E53="",F53="",G53="",J53="",K53="",L53=""),"Missing",IF(L53="Closed","Closed",IF(K53&lt;SETUP!$D$11,"Overdue",IF(K53=SETUP!$D$11,"Due today",IF(K53&lt;=SETUP!$D$11+SETUP!$D$12,"Due soon","On track"))))))</f>
        <v/>
      </c>
      <c r="Q53" s="13" t="str">
        <f t="shared" si="2"/>
        <v/>
      </c>
      <c r="R53" s="21">
        <f t="shared" si="3"/>
        <v>99999</v>
      </c>
      <c r="S53" s="1"/>
      <c r="T53" s="1"/>
    </row>
    <row r="54" spans="1:20">
      <c r="A54" s="3"/>
      <c r="B54" s="5"/>
      <c r="C54" s="3"/>
      <c r="D54" s="3"/>
      <c r="E54" s="3"/>
      <c r="F54" s="3"/>
      <c r="G54" s="3"/>
      <c r="H54" s="3"/>
      <c r="I54" s="3"/>
      <c r="J54" s="3"/>
      <c r="K54" s="5"/>
      <c r="L54" s="5"/>
      <c r="M54" s="5"/>
      <c r="N54" s="5"/>
      <c r="O54" s="27" t="str">
        <f>IF(A54="","",IF(L54="Closed",MAX(0,M54-B54),MAX(0,SETUP!$D$11-B54)))</f>
        <v/>
      </c>
      <c r="P54" s="13" t="str">
        <f>IF(A54="","",IF(OR(B54="",C54="",D54="",E54="",F54="",G54="",J54="",K54="",L54=""),"Missing",IF(L54="Closed","Closed",IF(K54&lt;SETUP!$D$11,"Overdue",IF(K54=SETUP!$D$11,"Due today",IF(K54&lt;=SETUP!$D$11+SETUP!$D$12,"Due soon","On track"))))))</f>
        <v/>
      </c>
      <c r="Q54" s="13" t="str">
        <f t="shared" si="2"/>
        <v/>
      </c>
      <c r="R54" s="21">
        <f t="shared" si="3"/>
        <v>99999</v>
      </c>
      <c r="S54" s="1"/>
      <c r="T54" s="1"/>
    </row>
    <row r="55" spans="1:20">
      <c r="A55" s="3"/>
      <c r="B55" s="5"/>
      <c r="C55" s="3"/>
      <c r="D55" s="3"/>
      <c r="E55" s="3"/>
      <c r="F55" s="3"/>
      <c r="G55" s="3"/>
      <c r="H55" s="3"/>
      <c r="I55" s="3"/>
      <c r="J55" s="3"/>
      <c r="K55" s="5"/>
      <c r="L55" s="5"/>
      <c r="M55" s="5"/>
      <c r="N55" s="5"/>
      <c r="O55" s="27" t="str">
        <f>IF(A55="","",IF(L55="Closed",MAX(0,M55-B55),MAX(0,SETUP!$D$11-B55)))</f>
        <v/>
      </c>
      <c r="P55" s="13" t="str">
        <f>IF(A55="","",IF(OR(B55="",C55="",D55="",E55="",F55="",G55="",J55="",K55="",L55=""),"Missing",IF(L55="Closed","Closed",IF(K55&lt;SETUP!$D$11,"Overdue",IF(K55=SETUP!$D$11,"Due today",IF(K55&lt;=SETUP!$D$11+SETUP!$D$12,"Due soon","On track"))))))</f>
        <v/>
      </c>
      <c r="Q55" s="13" t="str">
        <f t="shared" si="2"/>
        <v/>
      </c>
      <c r="R55" s="21">
        <f t="shared" si="3"/>
        <v>99999</v>
      </c>
      <c r="S55" s="1"/>
      <c r="T55" s="1"/>
    </row>
    <row r="56" spans="1:20">
      <c r="A56" s="3"/>
      <c r="B56" s="5"/>
      <c r="C56" s="3"/>
      <c r="D56" s="3"/>
      <c r="E56" s="3"/>
      <c r="F56" s="3"/>
      <c r="G56" s="3"/>
      <c r="H56" s="3"/>
      <c r="I56" s="3"/>
      <c r="J56" s="3"/>
      <c r="K56" s="5"/>
      <c r="L56" s="5"/>
      <c r="M56" s="5"/>
      <c r="N56" s="5"/>
      <c r="O56" s="27" t="str">
        <f>IF(A56="","",IF(L56="Closed",MAX(0,M56-B56),MAX(0,SETUP!$D$11-B56)))</f>
        <v/>
      </c>
      <c r="P56" s="13" t="str">
        <f>IF(A56="","",IF(OR(B56="",C56="",D56="",E56="",F56="",G56="",J56="",K56="",L56=""),"Missing",IF(L56="Closed","Closed",IF(K56&lt;SETUP!$D$11,"Overdue",IF(K56=SETUP!$D$11,"Due today",IF(K56&lt;=SETUP!$D$11+SETUP!$D$12,"Due soon","On track"))))))</f>
        <v/>
      </c>
      <c r="Q56" s="13" t="str">
        <f t="shared" si="2"/>
        <v/>
      </c>
      <c r="R56" s="21">
        <f t="shared" si="3"/>
        <v>99999</v>
      </c>
      <c r="S56" s="1"/>
      <c r="T56" s="1"/>
    </row>
    <row r="57" spans="1:20">
      <c r="A57" s="3"/>
      <c r="B57" s="5"/>
      <c r="C57" s="3"/>
      <c r="D57" s="3"/>
      <c r="E57" s="3"/>
      <c r="F57" s="3"/>
      <c r="G57" s="3"/>
      <c r="H57" s="3"/>
      <c r="I57" s="3"/>
      <c r="J57" s="3"/>
      <c r="K57" s="5"/>
      <c r="L57" s="5"/>
      <c r="M57" s="5"/>
      <c r="N57" s="5"/>
      <c r="O57" s="27" t="str">
        <f>IF(A57="","",IF(L57="Closed",MAX(0,M57-B57),MAX(0,SETUP!$D$11-B57)))</f>
        <v/>
      </c>
      <c r="P57" s="13" t="str">
        <f>IF(A57="","",IF(OR(B57="",C57="",D57="",E57="",F57="",G57="",J57="",K57="",L57=""),"Missing",IF(L57="Closed","Closed",IF(K57&lt;SETUP!$D$11,"Overdue",IF(K57=SETUP!$D$11,"Due today",IF(K57&lt;=SETUP!$D$11+SETUP!$D$12,"Due soon","On track"))))))</f>
        <v/>
      </c>
      <c r="Q57" s="13" t="str">
        <f t="shared" si="2"/>
        <v/>
      </c>
      <c r="R57" s="21">
        <f t="shared" si="3"/>
        <v>99999</v>
      </c>
      <c r="S57" s="1"/>
      <c r="T57" s="1"/>
    </row>
    <row r="58" spans="1:20">
      <c r="A58" s="3"/>
      <c r="B58" s="5"/>
      <c r="C58" s="3"/>
      <c r="D58" s="3"/>
      <c r="E58" s="3"/>
      <c r="F58" s="3"/>
      <c r="G58" s="3"/>
      <c r="H58" s="3"/>
      <c r="I58" s="3"/>
      <c r="J58" s="3"/>
      <c r="K58" s="5"/>
      <c r="L58" s="5"/>
      <c r="M58" s="5"/>
      <c r="N58" s="5"/>
      <c r="O58" s="27" t="str">
        <f>IF(A58="","",IF(L58="Closed",MAX(0,M58-B58),MAX(0,SETUP!$D$11-B58)))</f>
        <v/>
      </c>
      <c r="P58" s="13" t="str">
        <f>IF(A58="","",IF(OR(B58="",C58="",D58="",E58="",F58="",G58="",J58="",K58="",L58=""),"Missing",IF(L58="Closed","Closed",IF(K58&lt;SETUP!$D$11,"Overdue",IF(K58=SETUP!$D$11,"Due today",IF(K58&lt;=SETUP!$D$11+SETUP!$D$12,"Due soon","On track"))))))</f>
        <v/>
      </c>
      <c r="Q58" s="13" t="str">
        <f t="shared" si="2"/>
        <v/>
      </c>
      <c r="R58" s="21">
        <f t="shared" si="3"/>
        <v>99999</v>
      </c>
      <c r="S58" s="1"/>
      <c r="T58" s="1"/>
    </row>
    <row r="59" spans="1:20">
      <c r="A59" s="3"/>
      <c r="B59" s="5"/>
      <c r="C59" s="3"/>
      <c r="D59" s="3"/>
      <c r="E59" s="3"/>
      <c r="F59" s="3"/>
      <c r="G59" s="3"/>
      <c r="H59" s="3"/>
      <c r="I59" s="3"/>
      <c r="J59" s="3"/>
      <c r="K59" s="5"/>
      <c r="L59" s="5"/>
      <c r="M59" s="5"/>
      <c r="N59" s="5"/>
      <c r="O59" s="27" t="str">
        <f>IF(A59="","",IF(L59="Closed",MAX(0,M59-B59),MAX(0,SETUP!$D$11-B59)))</f>
        <v/>
      </c>
      <c r="P59" s="13" t="str">
        <f>IF(A59="","",IF(OR(B59="",C59="",D59="",E59="",F59="",G59="",J59="",K59="",L59=""),"Missing",IF(L59="Closed","Closed",IF(K59&lt;SETUP!$D$11,"Overdue",IF(K59=SETUP!$D$11,"Due today",IF(K59&lt;=SETUP!$D$11+SETUP!$D$12,"Due soon","On track"))))))</f>
        <v/>
      </c>
      <c r="Q59" s="13" t="str">
        <f t="shared" si="2"/>
        <v/>
      </c>
      <c r="R59" s="21">
        <f t="shared" si="3"/>
        <v>99999</v>
      </c>
      <c r="S59" s="1"/>
      <c r="T59" s="1"/>
    </row>
    <row r="60" spans="1:20">
      <c r="A60" s="3"/>
      <c r="B60" s="5"/>
      <c r="C60" s="3"/>
      <c r="D60" s="3"/>
      <c r="E60" s="3"/>
      <c r="F60" s="3"/>
      <c r="G60" s="3"/>
      <c r="H60" s="3"/>
      <c r="I60" s="3"/>
      <c r="J60" s="3"/>
      <c r="K60" s="5"/>
      <c r="L60" s="5"/>
      <c r="M60" s="5"/>
      <c r="N60" s="5"/>
      <c r="O60" s="27" t="str">
        <f>IF(A60="","",IF(L60="Closed",MAX(0,M60-B60),MAX(0,SETUP!$D$11-B60)))</f>
        <v/>
      </c>
      <c r="P60" s="13" t="str">
        <f>IF(A60="","",IF(OR(B60="",C60="",D60="",E60="",F60="",G60="",J60="",K60="",L60=""),"Missing",IF(L60="Closed","Closed",IF(K60&lt;SETUP!$D$11,"Overdue",IF(K60=SETUP!$D$11,"Due today",IF(K60&lt;=SETUP!$D$11+SETUP!$D$12,"Due soon","On track"))))))</f>
        <v/>
      </c>
      <c r="Q60" s="13" t="str">
        <f t="shared" si="2"/>
        <v/>
      </c>
      <c r="R60" s="21">
        <f t="shared" si="3"/>
        <v>99999</v>
      </c>
      <c r="S60" s="1"/>
      <c r="T60" s="1"/>
    </row>
    <row r="61" spans="1:20">
      <c r="A61" s="3"/>
      <c r="B61" s="5"/>
      <c r="C61" s="3"/>
      <c r="D61" s="3"/>
      <c r="E61" s="3"/>
      <c r="F61" s="3"/>
      <c r="G61" s="3"/>
      <c r="H61" s="3"/>
      <c r="I61" s="3"/>
      <c r="J61" s="3"/>
      <c r="K61" s="5"/>
      <c r="L61" s="5"/>
      <c r="M61" s="5"/>
      <c r="N61" s="5"/>
      <c r="O61" s="27" t="str">
        <f>IF(A61="","",IF(L61="Closed",MAX(0,M61-B61),MAX(0,SETUP!$D$11-B61)))</f>
        <v/>
      </c>
      <c r="P61" s="13" t="str">
        <f>IF(A61="","",IF(OR(B61="",C61="",D61="",E61="",F61="",G61="",J61="",K61="",L61=""),"Missing",IF(L61="Closed","Closed",IF(K61&lt;SETUP!$D$11,"Overdue",IF(K61=SETUP!$D$11,"Due today",IF(K61&lt;=SETUP!$D$11+SETUP!$D$12,"Due soon","On track"))))))</f>
        <v/>
      </c>
      <c r="Q61" s="13" t="str">
        <f t="shared" si="2"/>
        <v/>
      </c>
      <c r="R61" s="21">
        <f t="shared" si="3"/>
        <v>99999</v>
      </c>
      <c r="S61" s="1"/>
      <c r="T61" s="1"/>
    </row>
    <row r="62" spans="1:20">
      <c r="A62" s="3"/>
      <c r="B62" s="5"/>
      <c r="C62" s="3"/>
      <c r="D62" s="3"/>
      <c r="E62" s="3"/>
      <c r="F62" s="3"/>
      <c r="G62" s="3"/>
      <c r="H62" s="3"/>
      <c r="I62" s="3"/>
      <c r="J62" s="3"/>
      <c r="K62" s="5"/>
      <c r="L62" s="5"/>
      <c r="M62" s="5"/>
      <c r="N62" s="5"/>
      <c r="O62" s="27" t="str">
        <f>IF(A62="","",IF(L62="Closed",MAX(0,M62-B62),MAX(0,SETUP!$D$11-B62)))</f>
        <v/>
      </c>
      <c r="P62" s="13" t="str">
        <f>IF(A62="","",IF(OR(B62="",C62="",D62="",E62="",F62="",G62="",J62="",K62="",L62=""),"Missing",IF(L62="Closed","Closed",IF(K62&lt;SETUP!$D$11,"Overdue",IF(K62=SETUP!$D$11,"Due today",IF(K62&lt;=SETUP!$D$11+SETUP!$D$12,"Due soon","On track"))))))</f>
        <v/>
      </c>
      <c r="Q62" s="13" t="str">
        <f t="shared" si="2"/>
        <v/>
      </c>
      <c r="R62" s="21">
        <f t="shared" si="3"/>
        <v>99999</v>
      </c>
      <c r="S62" s="1"/>
      <c r="T62" s="1"/>
    </row>
    <row r="63" spans="1:20">
      <c r="A63" s="3"/>
      <c r="B63" s="5"/>
      <c r="C63" s="3"/>
      <c r="D63" s="3"/>
      <c r="E63" s="3"/>
      <c r="F63" s="3"/>
      <c r="G63" s="3"/>
      <c r="H63" s="3"/>
      <c r="I63" s="3"/>
      <c r="J63" s="3"/>
      <c r="K63" s="5"/>
      <c r="L63" s="5"/>
      <c r="M63" s="5"/>
      <c r="N63" s="5"/>
      <c r="O63" s="27" t="str">
        <f>IF(A63="","",IF(L63="Closed",MAX(0,M63-B63),MAX(0,SETUP!$D$11-B63)))</f>
        <v/>
      </c>
      <c r="P63" s="13" t="str">
        <f>IF(A63="","",IF(OR(B63="",C63="",D63="",E63="",F63="",G63="",J63="",K63="",L63=""),"Missing",IF(L63="Closed","Closed",IF(K63&lt;SETUP!$D$11,"Overdue",IF(K63=SETUP!$D$11,"Due today",IF(K63&lt;=SETUP!$D$11+SETUP!$D$12,"Due soon","On track"))))))</f>
        <v/>
      </c>
      <c r="Q63" s="13" t="str">
        <f t="shared" si="2"/>
        <v/>
      </c>
      <c r="R63" s="21">
        <f t="shared" si="3"/>
        <v>99999</v>
      </c>
      <c r="S63" s="1"/>
      <c r="T63" s="1"/>
    </row>
    <row r="64" spans="1:20">
      <c r="A64" s="3"/>
      <c r="B64" s="5"/>
      <c r="C64" s="3"/>
      <c r="D64" s="3"/>
      <c r="E64" s="3"/>
      <c r="F64" s="3"/>
      <c r="G64" s="3"/>
      <c r="H64" s="3"/>
      <c r="I64" s="3"/>
      <c r="J64" s="3"/>
      <c r="K64" s="5"/>
      <c r="L64" s="5"/>
      <c r="M64" s="5"/>
      <c r="N64" s="5"/>
      <c r="O64" s="27" t="str">
        <f>IF(A64="","",IF(L64="Closed",MAX(0,M64-B64),MAX(0,SETUP!$D$11-B64)))</f>
        <v/>
      </c>
      <c r="P64" s="13" t="str">
        <f>IF(A64="","",IF(OR(B64="",C64="",D64="",E64="",F64="",G64="",J64="",K64="",L64=""),"Missing",IF(L64="Closed","Closed",IF(K64&lt;SETUP!$D$11,"Overdue",IF(K64=SETUP!$D$11,"Due today",IF(K64&lt;=SETUP!$D$11+SETUP!$D$12,"Due soon","On track"))))))</f>
        <v/>
      </c>
      <c r="Q64" s="13" t="str">
        <f t="shared" si="2"/>
        <v/>
      </c>
      <c r="R64" s="21">
        <f t="shared" si="3"/>
        <v>99999</v>
      </c>
      <c r="S64" s="1"/>
      <c r="T64" s="1"/>
    </row>
    <row r="65" spans="1:20">
      <c r="A65" s="3"/>
      <c r="B65" s="5"/>
      <c r="C65" s="3"/>
      <c r="D65" s="3"/>
      <c r="E65" s="3"/>
      <c r="F65" s="3"/>
      <c r="G65" s="3"/>
      <c r="H65" s="3"/>
      <c r="I65" s="3"/>
      <c r="J65" s="3"/>
      <c r="K65" s="5"/>
      <c r="L65" s="5"/>
      <c r="M65" s="5"/>
      <c r="N65" s="5"/>
      <c r="O65" s="27" t="str">
        <f>IF(A65="","",IF(L65="Closed",MAX(0,M65-B65),MAX(0,SETUP!$D$11-B65)))</f>
        <v/>
      </c>
      <c r="P65" s="13" t="str">
        <f>IF(A65="","",IF(OR(B65="",C65="",D65="",E65="",F65="",G65="",J65="",K65="",L65=""),"Missing",IF(L65="Closed","Closed",IF(K65&lt;SETUP!$D$11,"Overdue",IF(K65=SETUP!$D$11,"Due today",IF(K65&lt;=SETUP!$D$11+SETUP!$D$12,"Due soon","On track"))))))</f>
        <v/>
      </c>
      <c r="Q65" s="13" t="str">
        <f t="shared" si="2"/>
        <v/>
      </c>
      <c r="R65" s="21">
        <f t="shared" si="3"/>
        <v>99999</v>
      </c>
      <c r="S65" s="1"/>
      <c r="T65" s="1"/>
    </row>
    <row r="66" spans="1:20">
      <c r="A66" s="3"/>
      <c r="B66" s="5"/>
      <c r="C66" s="3"/>
      <c r="D66" s="3"/>
      <c r="E66" s="3"/>
      <c r="F66" s="3"/>
      <c r="G66" s="3"/>
      <c r="H66" s="3"/>
      <c r="I66" s="3"/>
      <c r="J66" s="3"/>
      <c r="K66" s="5"/>
      <c r="L66" s="5"/>
      <c r="M66" s="5"/>
      <c r="N66" s="5"/>
      <c r="O66" s="27" t="str">
        <f>IF(A66="","",IF(L66="Closed",MAX(0,M66-B66),MAX(0,SETUP!$D$11-B66)))</f>
        <v/>
      </c>
      <c r="P66" s="13" t="str">
        <f>IF(A66="","",IF(OR(B66="",C66="",D66="",E66="",F66="",G66="",J66="",K66="",L66=""),"Missing",IF(L66="Closed","Closed",IF(K66&lt;SETUP!$D$11,"Overdue",IF(K66=SETUP!$D$11,"Due today",IF(K66&lt;=SETUP!$D$11+SETUP!$D$12,"Due soon","On track"))))))</f>
        <v/>
      </c>
      <c r="Q66" s="13" t="str">
        <f t="shared" si="2"/>
        <v/>
      </c>
      <c r="R66" s="21">
        <f t="shared" si="3"/>
        <v>99999</v>
      </c>
      <c r="S66" s="1"/>
      <c r="T66" s="1"/>
    </row>
    <row r="67" spans="1:20">
      <c r="A67" s="3"/>
      <c r="B67" s="5"/>
      <c r="C67" s="3"/>
      <c r="D67" s="3"/>
      <c r="E67" s="3"/>
      <c r="F67" s="3"/>
      <c r="G67" s="3"/>
      <c r="H67" s="3"/>
      <c r="I67" s="3"/>
      <c r="J67" s="3"/>
      <c r="K67" s="5"/>
      <c r="L67" s="5"/>
      <c r="M67" s="5"/>
      <c r="N67" s="5"/>
      <c r="O67" s="27" t="str">
        <f>IF(A67="","",IF(L67="Closed",MAX(0,M67-B67),MAX(0,SETUP!$D$11-B67)))</f>
        <v/>
      </c>
      <c r="P67" s="13" t="str">
        <f>IF(A67="","",IF(OR(B67="",C67="",D67="",E67="",F67="",G67="",J67="",K67="",L67=""),"Missing",IF(L67="Closed","Closed",IF(K67&lt;SETUP!$D$11,"Overdue",IF(K67=SETUP!$D$11,"Due today",IF(K67&lt;=SETUP!$D$11+SETUP!$D$12,"Due soon","On track"))))))</f>
        <v/>
      </c>
      <c r="Q67" s="13" t="str">
        <f t="shared" si="2"/>
        <v/>
      </c>
      <c r="R67" s="21">
        <f t="shared" si="3"/>
        <v>99999</v>
      </c>
      <c r="S67" s="1"/>
      <c r="T67" s="1"/>
    </row>
    <row r="68" spans="1:20">
      <c r="A68" s="3"/>
      <c r="B68" s="5"/>
      <c r="C68" s="3"/>
      <c r="D68" s="3"/>
      <c r="E68" s="3"/>
      <c r="F68" s="3"/>
      <c r="G68" s="3"/>
      <c r="H68" s="3"/>
      <c r="I68" s="3"/>
      <c r="J68" s="3"/>
      <c r="K68" s="5"/>
      <c r="L68" s="5"/>
      <c r="M68" s="5"/>
      <c r="N68" s="5"/>
      <c r="O68" s="27" t="str">
        <f>IF(A68="","",IF(L68="Closed",MAX(0,M68-B68),MAX(0,SETUP!$D$11-B68)))</f>
        <v/>
      </c>
      <c r="P68" s="13" t="str">
        <f>IF(A68="","",IF(OR(B68="",C68="",D68="",E68="",F68="",G68="",J68="",K68="",L68=""),"Missing",IF(L68="Closed","Closed",IF(K68&lt;SETUP!$D$11,"Overdue",IF(K68=SETUP!$D$11,"Due today",IF(K68&lt;=SETUP!$D$11+SETUP!$D$12,"Due soon","On track"))))))</f>
        <v/>
      </c>
      <c r="Q68" s="13" t="str">
        <f t="shared" si="2"/>
        <v/>
      </c>
      <c r="R68" s="21">
        <f t="shared" si="3"/>
        <v>99999</v>
      </c>
      <c r="S68" s="1"/>
      <c r="T68" s="1"/>
    </row>
    <row r="69" spans="1:20">
      <c r="A69" s="3"/>
      <c r="B69" s="5"/>
      <c r="C69" s="3"/>
      <c r="D69" s="3"/>
      <c r="E69" s="3"/>
      <c r="F69" s="3"/>
      <c r="G69" s="3"/>
      <c r="H69" s="3"/>
      <c r="I69" s="3"/>
      <c r="J69" s="3"/>
      <c r="K69" s="5"/>
      <c r="L69" s="5"/>
      <c r="M69" s="5"/>
      <c r="N69" s="5"/>
      <c r="O69" s="27" t="str">
        <f>IF(A69="","",IF(L69="Closed",MAX(0,M69-B69),MAX(0,SETUP!$D$11-B69)))</f>
        <v/>
      </c>
      <c r="P69" s="13" t="str">
        <f>IF(A69="","",IF(OR(B69="",C69="",D69="",E69="",F69="",G69="",J69="",K69="",L69=""),"Missing",IF(L69="Closed","Closed",IF(K69&lt;SETUP!$D$11,"Overdue",IF(K69=SETUP!$D$11,"Due today",IF(K69&lt;=SETUP!$D$11+SETUP!$D$12,"Due soon","On track"))))))</f>
        <v/>
      </c>
      <c r="Q69" s="13" t="str">
        <f t="shared" si="2"/>
        <v/>
      </c>
      <c r="R69" s="21">
        <f t="shared" si="3"/>
        <v>99999</v>
      </c>
      <c r="S69" s="1"/>
      <c r="T69" s="1"/>
    </row>
    <row r="70" spans="1:20">
      <c r="A70" s="3"/>
      <c r="B70" s="5"/>
      <c r="C70" s="3"/>
      <c r="D70" s="3"/>
      <c r="E70" s="3"/>
      <c r="F70" s="3"/>
      <c r="G70" s="3"/>
      <c r="H70" s="3"/>
      <c r="I70" s="3"/>
      <c r="J70" s="3"/>
      <c r="K70" s="5"/>
      <c r="L70" s="5"/>
      <c r="M70" s="5"/>
      <c r="N70" s="5"/>
      <c r="O70" s="27" t="str">
        <f>IF(A70="","",IF(L70="Closed",MAX(0,M70-B70),MAX(0,SETUP!$D$11-B70)))</f>
        <v/>
      </c>
      <c r="P70" s="13" t="str">
        <f>IF(A70="","",IF(OR(B70="",C70="",D70="",E70="",F70="",G70="",J70="",K70="",L70=""),"Missing",IF(L70="Closed","Closed",IF(K70&lt;SETUP!$D$11,"Overdue",IF(K70=SETUP!$D$11,"Due today",IF(K70&lt;=SETUP!$D$11+SETUP!$D$12,"Due soon","On track"))))))</f>
        <v/>
      </c>
      <c r="Q70" s="13" t="str">
        <f t="shared" si="2"/>
        <v/>
      </c>
      <c r="R70" s="21">
        <f t="shared" si="3"/>
        <v>99999</v>
      </c>
      <c r="S70" s="1"/>
      <c r="T70" s="1"/>
    </row>
    <row r="71" spans="1:20">
      <c r="A71" s="3"/>
      <c r="B71" s="5"/>
      <c r="C71" s="3"/>
      <c r="D71" s="3"/>
      <c r="E71" s="3"/>
      <c r="F71" s="3"/>
      <c r="G71" s="3"/>
      <c r="H71" s="3"/>
      <c r="I71" s="3"/>
      <c r="J71" s="3"/>
      <c r="K71" s="5"/>
      <c r="L71" s="5"/>
      <c r="M71" s="5"/>
      <c r="N71" s="5"/>
      <c r="O71" s="27" t="str">
        <f>IF(A71="","",IF(L71="Closed",MAX(0,M71-B71),MAX(0,SETUP!$D$11-B71)))</f>
        <v/>
      </c>
      <c r="P71" s="13" t="str">
        <f>IF(A71="","",IF(OR(B71="",C71="",D71="",E71="",F71="",G71="",J71="",K71="",L71=""),"Missing",IF(L71="Closed","Closed",IF(K71&lt;SETUP!$D$11,"Overdue",IF(K71=SETUP!$D$11,"Due today",IF(K71&lt;=SETUP!$D$11+SETUP!$D$12,"Due soon","On track"))))))</f>
        <v/>
      </c>
      <c r="Q71" s="13" t="str">
        <f t="shared" si="2"/>
        <v/>
      </c>
      <c r="R71" s="21">
        <f t="shared" si="3"/>
        <v>99999</v>
      </c>
      <c r="S71" s="1"/>
      <c r="T71" s="1"/>
    </row>
    <row r="72" spans="1:20">
      <c r="A72" s="3"/>
      <c r="B72" s="5"/>
      <c r="C72" s="3"/>
      <c r="D72" s="3"/>
      <c r="E72" s="3"/>
      <c r="F72" s="3"/>
      <c r="G72" s="3"/>
      <c r="H72" s="3"/>
      <c r="I72" s="3"/>
      <c r="J72" s="3"/>
      <c r="K72" s="5"/>
      <c r="L72" s="5"/>
      <c r="M72" s="5"/>
      <c r="N72" s="5"/>
      <c r="O72" s="27" t="str">
        <f>IF(A72="","",IF(L72="Closed",MAX(0,M72-B72),MAX(0,SETUP!$D$11-B72)))</f>
        <v/>
      </c>
      <c r="P72" s="13" t="str">
        <f>IF(A72="","",IF(OR(B72="",C72="",D72="",E72="",F72="",G72="",J72="",K72="",L72=""),"Missing",IF(L72="Closed","Closed",IF(K72&lt;SETUP!$D$11,"Overdue",IF(K72=SETUP!$D$11,"Due today",IF(K72&lt;=SETUP!$D$11+SETUP!$D$12,"Due soon","On track"))))))</f>
        <v/>
      </c>
      <c r="Q72" s="13" t="str">
        <f t="shared" si="2"/>
        <v/>
      </c>
      <c r="R72" s="21">
        <f t="shared" si="3"/>
        <v>99999</v>
      </c>
      <c r="S72" s="1"/>
      <c r="T72" s="1"/>
    </row>
    <row r="73" spans="1:20">
      <c r="A73" s="3"/>
      <c r="B73" s="5"/>
      <c r="C73" s="3"/>
      <c r="D73" s="3"/>
      <c r="E73" s="3"/>
      <c r="F73" s="3"/>
      <c r="G73" s="3"/>
      <c r="H73" s="3"/>
      <c r="I73" s="3"/>
      <c r="J73" s="3"/>
      <c r="K73" s="5"/>
      <c r="L73" s="5"/>
      <c r="M73" s="5"/>
      <c r="N73" s="5"/>
      <c r="O73" s="27" t="str">
        <f>IF(A73="","",IF(L73="Closed",MAX(0,M73-B73),MAX(0,SETUP!$D$11-B73)))</f>
        <v/>
      </c>
      <c r="P73" s="13" t="str">
        <f>IF(A73="","",IF(OR(B73="",C73="",D73="",E73="",F73="",G73="",J73="",K73="",L73=""),"Missing",IF(L73="Closed","Closed",IF(K73&lt;SETUP!$D$11,"Overdue",IF(K73=SETUP!$D$11,"Due today",IF(K73&lt;=SETUP!$D$11+SETUP!$D$12,"Due soon","On track"))))))</f>
        <v/>
      </c>
      <c r="Q73" s="13" t="str">
        <f t="shared" si="2"/>
        <v/>
      </c>
      <c r="R73" s="21">
        <f t="shared" si="3"/>
        <v>99999</v>
      </c>
      <c r="S73" s="1"/>
      <c r="T73" s="1"/>
    </row>
    <row r="74" spans="1:20">
      <c r="A74" s="3"/>
      <c r="B74" s="5"/>
      <c r="C74" s="3"/>
      <c r="D74" s="3"/>
      <c r="E74" s="3"/>
      <c r="F74" s="3"/>
      <c r="G74" s="3"/>
      <c r="H74" s="3"/>
      <c r="I74" s="3"/>
      <c r="J74" s="3"/>
      <c r="K74" s="5"/>
      <c r="L74" s="5"/>
      <c r="M74" s="5"/>
      <c r="N74" s="5"/>
      <c r="O74" s="27" t="str">
        <f>IF(A74="","",IF(L74="Closed",MAX(0,M74-B74),MAX(0,SETUP!$D$11-B74)))</f>
        <v/>
      </c>
      <c r="P74" s="13" t="str">
        <f>IF(A74="","",IF(OR(B74="",C74="",D74="",E74="",F74="",G74="",J74="",K74="",L74=""),"Missing",IF(L74="Closed","Closed",IF(K74&lt;SETUP!$D$11,"Overdue",IF(K74=SETUP!$D$11,"Due today",IF(K74&lt;=SETUP!$D$11+SETUP!$D$12,"Due soon","On track"))))))</f>
        <v/>
      </c>
      <c r="Q74" s="13" t="str">
        <f t="shared" si="2"/>
        <v/>
      </c>
      <c r="R74" s="21">
        <f t="shared" si="3"/>
        <v>99999</v>
      </c>
      <c r="S74" s="1"/>
      <c r="T74" s="1"/>
    </row>
    <row r="75" spans="1:20">
      <c r="A75" s="3"/>
      <c r="B75" s="5"/>
      <c r="C75" s="3"/>
      <c r="D75" s="3"/>
      <c r="E75" s="3"/>
      <c r="F75" s="3"/>
      <c r="G75" s="3"/>
      <c r="H75" s="3"/>
      <c r="I75" s="3"/>
      <c r="J75" s="3"/>
      <c r="K75" s="5"/>
      <c r="L75" s="5"/>
      <c r="M75" s="5"/>
      <c r="N75" s="5"/>
      <c r="O75" s="27" t="str">
        <f>IF(A75="","",IF(L75="Closed",MAX(0,M75-B75),MAX(0,SETUP!$D$11-B75)))</f>
        <v/>
      </c>
      <c r="P75" s="13" t="str">
        <f>IF(A75="","",IF(OR(B75="",C75="",D75="",E75="",F75="",G75="",J75="",K75="",L75=""),"Missing",IF(L75="Closed","Closed",IF(K75&lt;SETUP!$D$11,"Overdue",IF(K75=SETUP!$D$11,"Due today",IF(K75&lt;=SETUP!$D$11+SETUP!$D$12,"Due soon","On track"))))))</f>
        <v/>
      </c>
      <c r="Q75" s="13" t="str">
        <f t="shared" ref="Q75:Q100" si="4">IF(A75="","",IF(OR(COUNTIF($A$11:$A$100,A75)&gt;1,B75="",C75="",D75="",E75="",F75="",G75="",J75="",K75="",L75="",AND(L75="Closed",M75=""),AND(M75&lt;&gt;"",M75&lt;B75),K75&lt;B75),"ERROR","PASS"))</f>
        <v/>
      </c>
      <c r="R75" s="21">
        <f t="shared" ref="R75:R100" si="5">IF(A75="",99999,IF(P75="Closed",99999,IF(P75="Overdue",100,IF(P75="Due today",200,IF(P75="Due soon",300,400)))+IF(E75="Critical",0,IF(E75="High",10,IF(E75="Medium",20,30)))+ROW()/10000))</f>
        <v>99999</v>
      </c>
      <c r="S75" s="1"/>
      <c r="T75" s="1"/>
    </row>
    <row r="76" spans="1:20">
      <c r="A76" s="3"/>
      <c r="B76" s="5"/>
      <c r="C76" s="3"/>
      <c r="D76" s="3"/>
      <c r="E76" s="3"/>
      <c r="F76" s="3"/>
      <c r="G76" s="3"/>
      <c r="H76" s="3"/>
      <c r="I76" s="3"/>
      <c r="J76" s="3"/>
      <c r="K76" s="5"/>
      <c r="L76" s="5"/>
      <c r="M76" s="5"/>
      <c r="N76" s="5"/>
      <c r="O76" s="27" t="str">
        <f>IF(A76="","",IF(L76="Closed",MAX(0,M76-B76),MAX(0,SETUP!$D$11-B76)))</f>
        <v/>
      </c>
      <c r="P76" s="13" t="str">
        <f>IF(A76="","",IF(OR(B76="",C76="",D76="",E76="",F76="",G76="",J76="",K76="",L76=""),"Missing",IF(L76="Closed","Closed",IF(K76&lt;SETUP!$D$11,"Overdue",IF(K76=SETUP!$D$11,"Due today",IF(K76&lt;=SETUP!$D$11+SETUP!$D$12,"Due soon","On track"))))))</f>
        <v/>
      </c>
      <c r="Q76" s="13" t="str">
        <f t="shared" si="4"/>
        <v/>
      </c>
      <c r="R76" s="21">
        <f t="shared" si="5"/>
        <v>99999</v>
      </c>
      <c r="S76" s="1"/>
      <c r="T76" s="1"/>
    </row>
    <row r="77" spans="1:20">
      <c r="A77" s="3"/>
      <c r="B77" s="5"/>
      <c r="C77" s="3"/>
      <c r="D77" s="3"/>
      <c r="E77" s="3"/>
      <c r="F77" s="3"/>
      <c r="G77" s="3"/>
      <c r="H77" s="3"/>
      <c r="I77" s="3"/>
      <c r="J77" s="3"/>
      <c r="K77" s="5"/>
      <c r="L77" s="5"/>
      <c r="M77" s="5"/>
      <c r="N77" s="5"/>
      <c r="O77" s="27" t="str">
        <f>IF(A77="","",IF(L77="Closed",MAX(0,M77-B77),MAX(0,SETUP!$D$11-B77)))</f>
        <v/>
      </c>
      <c r="P77" s="13" t="str">
        <f>IF(A77="","",IF(OR(B77="",C77="",D77="",E77="",F77="",G77="",J77="",K77="",L77=""),"Missing",IF(L77="Closed","Closed",IF(K77&lt;SETUP!$D$11,"Overdue",IF(K77=SETUP!$D$11,"Due today",IF(K77&lt;=SETUP!$D$11+SETUP!$D$12,"Due soon","On track"))))))</f>
        <v/>
      </c>
      <c r="Q77" s="13" t="str">
        <f t="shared" si="4"/>
        <v/>
      </c>
      <c r="R77" s="21">
        <f t="shared" si="5"/>
        <v>99999</v>
      </c>
      <c r="S77" s="1"/>
      <c r="T77" s="1"/>
    </row>
    <row r="78" spans="1:20">
      <c r="A78" s="3"/>
      <c r="B78" s="5"/>
      <c r="C78" s="3"/>
      <c r="D78" s="3"/>
      <c r="E78" s="3"/>
      <c r="F78" s="3"/>
      <c r="G78" s="3"/>
      <c r="H78" s="3"/>
      <c r="I78" s="3"/>
      <c r="J78" s="3"/>
      <c r="K78" s="5"/>
      <c r="L78" s="5"/>
      <c r="M78" s="5"/>
      <c r="N78" s="5"/>
      <c r="O78" s="27" t="str">
        <f>IF(A78="","",IF(L78="Closed",MAX(0,M78-B78),MAX(0,SETUP!$D$11-B78)))</f>
        <v/>
      </c>
      <c r="P78" s="13" t="str">
        <f>IF(A78="","",IF(OR(B78="",C78="",D78="",E78="",F78="",G78="",J78="",K78="",L78=""),"Missing",IF(L78="Closed","Closed",IF(K78&lt;SETUP!$D$11,"Overdue",IF(K78=SETUP!$D$11,"Due today",IF(K78&lt;=SETUP!$D$11+SETUP!$D$12,"Due soon","On track"))))))</f>
        <v/>
      </c>
      <c r="Q78" s="13" t="str">
        <f t="shared" si="4"/>
        <v/>
      </c>
      <c r="R78" s="21">
        <f t="shared" si="5"/>
        <v>99999</v>
      </c>
      <c r="S78" s="1"/>
      <c r="T78" s="1"/>
    </row>
    <row r="79" spans="1:20">
      <c r="A79" s="3"/>
      <c r="B79" s="5"/>
      <c r="C79" s="3"/>
      <c r="D79" s="3"/>
      <c r="E79" s="3"/>
      <c r="F79" s="3"/>
      <c r="G79" s="3"/>
      <c r="H79" s="3"/>
      <c r="I79" s="3"/>
      <c r="J79" s="3"/>
      <c r="K79" s="5"/>
      <c r="L79" s="5"/>
      <c r="M79" s="5"/>
      <c r="N79" s="5"/>
      <c r="O79" s="27" t="str">
        <f>IF(A79="","",IF(L79="Closed",MAX(0,M79-B79),MAX(0,SETUP!$D$11-B79)))</f>
        <v/>
      </c>
      <c r="P79" s="13" t="str">
        <f>IF(A79="","",IF(OR(B79="",C79="",D79="",E79="",F79="",G79="",J79="",K79="",L79=""),"Missing",IF(L79="Closed","Closed",IF(K79&lt;SETUP!$D$11,"Overdue",IF(K79=SETUP!$D$11,"Due today",IF(K79&lt;=SETUP!$D$11+SETUP!$D$12,"Due soon","On track"))))))</f>
        <v/>
      </c>
      <c r="Q79" s="13" t="str">
        <f t="shared" si="4"/>
        <v/>
      </c>
      <c r="R79" s="21">
        <f t="shared" si="5"/>
        <v>99999</v>
      </c>
      <c r="S79" s="1"/>
      <c r="T79" s="1"/>
    </row>
    <row r="80" spans="1:20">
      <c r="A80" s="3"/>
      <c r="B80" s="5"/>
      <c r="C80" s="3"/>
      <c r="D80" s="3"/>
      <c r="E80" s="3"/>
      <c r="F80" s="3"/>
      <c r="G80" s="3"/>
      <c r="H80" s="3"/>
      <c r="I80" s="3"/>
      <c r="J80" s="3"/>
      <c r="K80" s="5"/>
      <c r="L80" s="5"/>
      <c r="M80" s="5"/>
      <c r="N80" s="5"/>
      <c r="O80" s="27" t="str">
        <f>IF(A80="","",IF(L80="Closed",MAX(0,M80-B80),MAX(0,SETUP!$D$11-B80)))</f>
        <v/>
      </c>
      <c r="P80" s="13" t="str">
        <f>IF(A80="","",IF(OR(B80="",C80="",D80="",E80="",F80="",G80="",J80="",K80="",L80=""),"Missing",IF(L80="Closed","Closed",IF(K80&lt;SETUP!$D$11,"Overdue",IF(K80=SETUP!$D$11,"Due today",IF(K80&lt;=SETUP!$D$11+SETUP!$D$12,"Due soon","On track"))))))</f>
        <v/>
      </c>
      <c r="Q80" s="13" t="str">
        <f t="shared" si="4"/>
        <v/>
      </c>
      <c r="R80" s="21">
        <f t="shared" si="5"/>
        <v>99999</v>
      </c>
      <c r="S80" s="1"/>
      <c r="T80" s="1"/>
    </row>
    <row r="81" spans="1:20">
      <c r="A81" s="3"/>
      <c r="B81" s="5"/>
      <c r="C81" s="3"/>
      <c r="D81" s="3"/>
      <c r="E81" s="3"/>
      <c r="F81" s="3"/>
      <c r="G81" s="3"/>
      <c r="H81" s="3"/>
      <c r="I81" s="3"/>
      <c r="J81" s="3"/>
      <c r="K81" s="5"/>
      <c r="L81" s="5"/>
      <c r="M81" s="5"/>
      <c r="N81" s="5"/>
      <c r="O81" s="27" t="str">
        <f>IF(A81="","",IF(L81="Closed",MAX(0,M81-B81),MAX(0,SETUP!$D$11-B81)))</f>
        <v/>
      </c>
      <c r="P81" s="13" t="str">
        <f>IF(A81="","",IF(OR(B81="",C81="",D81="",E81="",F81="",G81="",J81="",K81="",L81=""),"Missing",IF(L81="Closed","Closed",IF(K81&lt;SETUP!$D$11,"Overdue",IF(K81=SETUP!$D$11,"Due today",IF(K81&lt;=SETUP!$D$11+SETUP!$D$12,"Due soon","On track"))))))</f>
        <v/>
      </c>
      <c r="Q81" s="13" t="str">
        <f t="shared" si="4"/>
        <v/>
      </c>
      <c r="R81" s="21">
        <f t="shared" si="5"/>
        <v>99999</v>
      </c>
      <c r="S81" s="1"/>
      <c r="T81" s="1"/>
    </row>
    <row r="82" spans="1:20">
      <c r="A82" s="3"/>
      <c r="B82" s="5"/>
      <c r="C82" s="3"/>
      <c r="D82" s="3"/>
      <c r="E82" s="3"/>
      <c r="F82" s="3"/>
      <c r="G82" s="3"/>
      <c r="H82" s="3"/>
      <c r="I82" s="3"/>
      <c r="J82" s="3"/>
      <c r="K82" s="5"/>
      <c r="L82" s="5"/>
      <c r="M82" s="5"/>
      <c r="N82" s="5"/>
      <c r="O82" s="27" t="str">
        <f>IF(A82="","",IF(L82="Closed",MAX(0,M82-B82),MAX(0,SETUP!$D$11-B82)))</f>
        <v/>
      </c>
      <c r="P82" s="13" t="str">
        <f>IF(A82="","",IF(OR(B82="",C82="",D82="",E82="",F82="",G82="",J82="",K82="",L82=""),"Missing",IF(L82="Closed","Closed",IF(K82&lt;SETUP!$D$11,"Overdue",IF(K82=SETUP!$D$11,"Due today",IF(K82&lt;=SETUP!$D$11+SETUP!$D$12,"Due soon","On track"))))))</f>
        <v/>
      </c>
      <c r="Q82" s="13" t="str">
        <f t="shared" si="4"/>
        <v/>
      </c>
      <c r="R82" s="21">
        <f t="shared" si="5"/>
        <v>99999</v>
      </c>
      <c r="S82" s="1"/>
      <c r="T82" s="1"/>
    </row>
    <row r="83" spans="1:20">
      <c r="A83" s="3"/>
      <c r="B83" s="5"/>
      <c r="C83" s="3"/>
      <c r="D83" s="3"/>
      <c r="E83" s="3"/>
      <c r="F83" s="3"/>
      <c r="G83" s="3"/>
      <c r="H83" s="3"/>
      <c r="I83" s="3"/>
      <c r="J83" s="3"/>
      <c r="K83" s="5"/>
      <c r="L83" s="5"/>
      <c r="M83" s="5"/>
      <c r="N83" s="5"/>
      <c r="O83" s="27" t="str">
        <f>IF(A83="","",IF(L83="Closed",MAX(0,M83-B83),MAX(0,SETUP!$D$11-B83)))</f>
        <v/>
      </c>
      <c r="P83" s="13" t="str">
        <f>IF(A83="","",IF(OR(B83="",C83="",D83="",E83="",F83="",G83="",J83="",K83="",L83=""),"Missing",IF(L83="Closed","Closed",IF(K83&lt;SETUP!$D$11,"Overdue",IF(K83=SETUP!$D$11,"Due today",IF(K83&lt;=SETUP!$D$11+SETUP!$D$12,"Due soon","On track"))))))</f>
        <v/>
      </c>
      <c r="Q83" s="13" t="str">
        <f t="shared" si="4"/>
        <v/>
      </c>
      <c r="R83" s="21">
        <f t="shared" si="5"/>
        <v>99999</v>
      </c>
      <c r="S83" s="1"/>
      <c r="T83" s="1"/>
    </row>
    <row r="84" spans="1:20">
      <c r="A84" s="3"/>
      <c r="B84" s="5"/>
      <c r="C84" s="3"/>
      <c r="D84" s="3"/>
      <c r="E84" s="3"/>
      <c r="F84" s="3"/>
      <c r="G84" s="3"/>
      <c r="H84" s="3"/>
      <c r="I84" s="3"/>
      <c r="J84" s="3"/>
      <c r="K84" s="5"/>
      <c r="L84" s="5"/>
      <c r="M84" s="5"/>
      <c r="N84" s="5"/>
      <c r="O84" s="27" t="str">
        <f>IF(A84="","",IF(L84="Closed",MAX(0,M84-B84),MAX(0,SETUP!$D$11-B84)))</f>
        <v/>
      </c>
      <c r="P84" s="13" t="str">
        <f>IF(A84="","",IF(OR(B84="",C84="",D84="",E84="",F84="",G84="",J84="",K84="",L84=""),"Missing",IF(L84="Closed","Closed",IF(K84&lt;SETUP!$D$11,"Overdue",IF(K84=SETUP!$D$11,"Due today",IF(K84&lt;=SETUP!$D$11+SETUP!$D$12,"Due soon","On track"))))))</f>
        <v/>
      </c>
      <c r="Q84" s="13" t="str">
        <f t="shared" si="4"/>
        <v/>
      </c>
      <c r="R84" s="21">
        <f t="shared" si="5"/>
        <v>99999</v>
      </c>
      <c r="S84" s="1"/>
      <c r="T84" s="1"/>
    </row>
    <row r="85" spans="1:20">
      <c r="A85" s="3"/>
      <c r="B85" s="5"/>
      <c r="C85" s="3"/>
      <c r="D85" s="3"/>
      <c r="E85" s="3"/>
      <c r="F85" s="3"/>
      <c r="G85" s="3"/>
      <c r="H85" s="3"/>
      <c r="I85" s="3"/>
      <c r="J85" s="3"/>
      <c r="K85" s="5"/>
      <c r="L85" s="5"/>
      <c r="M85" s="5"/>
      <c r="N85" s="5"/>
      <c r="O85" s="27" t="str">
        <f>IF(A85="","",IF(L85="Closed",MAX(0,M85-B85),MAX(0,SETUP!$D$11-B85)))</f>
        <v/>
      </c>
      <c r="P85" s="13" t="str">
        <f>IF(A85="","",IF(OR(B85="",C85="",D85="",E85="",F85="",G85="",J85="",K85="",L85=""),"Missing",IF(L85="Closed","Closed",IF(K85&lt;SETUP!$D$11,"Overdue",IF(K85=SETUP!$D$11,"Due today",IF(K85&lt;=SETUP!$D$11+SETUP!$D$12,"Due soon","On track"))))))</f>
        <v/>
      </c>
      <c r="Q85" s="13" t="str">
        <f t="shared" si="4"/>
        <v/>
      </c>
      <c r="R85" s="21">
        <f t="shared" si="5"/>
        <v>99999</v>
      </c>
      <c r="S85" s="1"/>
      <c r="T85" s="1"/>
    </row>
    <row r="86" spans="1:20">
      <c r="A86" s="3"/>
      <c r="B86" s="5"/>
      <c r="C86" s="3"/>
      <c r="D86" s="3"/>
      <c r="E86" s="3"/>
      <c r="F86" s="3"/>
      <c r="G86" s="3"/>
      <c r="H86" s="3"/>
      <c r="I86" s="3"/>
      <c r="J86" s="3"/>
      <c r="K86" s="5"/>
      <c r="L86" s="5"/>
      <c r="M86" s="5"/>
      <c r="N86" s="5"/>
      <c r="O86" s="27" t="str">
        <f>IF(A86="","",IF(L86="Closed",MAX(0,M86-B86),MAX(0,SETUP!$D$11-B86)))</f>
        <v/>
      </c>
      <c r="P86" s="13" t="str">
        <f>IF(A86="","",IF(OR(B86="",C86="",D86="",E86="",F86="",G86="",J86="",K86="",L86=""),"Missing",IF(L86="Closed","Closed",IF(K86&lt;SETUP!$D$11,"Overdue",IF(K86=SETUP!$D$11,"Due today",IF(K86&lt;=SETUP!$D$11+SETUP!$D$12,"Due soon","On track"))))))</f>
        <v/>
      </c>
      <c r="Q86" s="13" t="str">
        <f t="shared" si="4"/>
        <v/>
      </c>
      <c r="R86" s="21">
        <f t="shared" si="5"/>
        <v>99999</v>
      </c>
      <c r="S86" s="1"/>
      <c r="T86" s="1"/>
    </row>
    <row r="87" spans="1:20">
      <c r="A87" s="3"/>
      <c r="B87" s="5"/>
      <c r="C87" s="3"/>
      <c r="D87" s="3"/>
      <c r="E87" s="3"/>
      <c r="F87" s="3"/>
      <c r="G87" s="3"/>
      <c r="H87" s="3"/>
      <c r="I87" s="3"/>
      <c r="J87" s="3"/>
      <c r="K87" s="5"/>
      <c r="L87" s="5"/>
      <c r="M87" s="5"/>
      <c r="N87" s="5"/>
      <c r="O87" s="27" t="str">
        <f>IF(A87="","",IF(L87="Closed",MAX(0,M87-B87),MAX(0,SETUP!$D$11-B87)))</f>
        <v/>
      </c>
      <c r="P87" s="13" t="str">
        <f>IF(A87="","",IF(OR(B87="",C87="",D87="",E87="",F87="",G87="",J87="",K87="",L87=""),"Missing",IF(L87="Closed","Closed",IF(K87&lt;SETUP!$D$11,"Overdue",IF(K87=SETUP!$D$11,"Due today",IF(K87&lt;=SETUP!$D$11+SETUP!$D$12,"Due soon","On track"))))))</f>
        <v/>
      </c>
      <c r="Q87" s="13" t="str">
        <f t="shared" si="4"/>
        <v/>
      </c>
      <c r="R87" s="21">
        <f t="shared" si="5"/>
        <v>99999</v>
      </c>
      <c r="S87" s="1"/>
      <c r="T87" s="1"/>
    </row>
    <row r="88" spans="1:20">
      <c r="A88" s="3"/>
      <c r="B88" s="5"/>
      <c r="C88" s="3"/>
      <c r="D88" s="3"/>
      <c r="E88" s="3"/>
      <c r="F88" s="3"/>
      <c r="G88" s="3"/>
      <c r="H88" s="3"/>
      <c r="I88" s="3"/>
      <c r="J88" s="3"/>
      <c r="K88" s="5"/>
      <c r="L88" s="5"/>
      <c r="M88" s="5"/>
      <c r="N88" s="5"/>
      <c r="O88" s="27" t="str">
        <f>IF(A88="","",IF(L88="Closed",MAX(0,M88-B88),MAX(0,SETUP!$D$11-B88)))</f>
        <v/>
      </c>
      <c r="P88" s="13" t="str">
        <f>IF(A88="","",IF(OR(B88="",C88="",D88="",E88="",F88="",G88="",J88="",K88="",L88=""),"Missing",IF(L88="Closed","Closed",IF(K88&lt;SETUP!$D$11,"Overdue",IF(K88=SETUP!$D$11,"Due today",IF(K88&lt;=SETUP!$D$11+SETUP!$D$12,"Due soon","On track"))))))</f>
        <v/>
      </c>
      <c r="Q88" s="13" t="str">
        <f t="shared" si="4"/>
        <v/>
      </c>
      <c r="R88" s="21">
        <f t="shared" si="5"/>
        <v>99999</v>
      </c>
      <c r="S88" s="1"/>
      <c r="T88" s="1"/>
    </row>
    <row r="89" spans="1:20">
      <c r="A89" s="3"/>
      <c r="B89" s="5"/>
      <c r="C89" s="3"/>
      <c r="D89" s="3"/>
      <c r="E89" s="3"/>
      <c r="F89" s="3"/>
      <c r="G89" s="3"/>
      <c r="H89" s="3"/>
      <c r="I89" s="3"/>
      <c r="J89" s="3"/>
      <c r="K89" s="5"/>
      <c r="L89" s="5"/>
      <c r="M89" s="5"/>
      <c r="N89" s="5"/>
      <c r="O89" s="27" t="str">
        <f>IF(A89="","",IF(L89="Closed",MAX(0,M89-B89),MAX(0,SETUP!$D$11-B89)))</f>
        <v/>
      </c>
      <c r="P89" s="13" t="str">
        <f>IF(A89="","",IF(OR(B89="",C89="",D89="",E89="",F89="",G89="",J89="",K89="",L89=""),"Missing",IF(L89="Closed","Closed",IF(K89&lt;SETUP!$D$11,"Overdue",IF(K89=SETUP!$D$11,"Due today",IF(K89&lt;=SETUP!$D$11+SETUP!$D$12,"Due soon","On track"))))))</f>
        <v/>
      </c>
      <c r="Q89" s="13" t="str">
        <f t="shared" si="4"/>
        <v/>
      </c>
      <c r="R89" s="21">
        <f t="shared" si="5"/>
        <v>99999</v>
      </c>
      <c r="S89" s="1"/>
      <c r="T89" s="1"/>
    </row>
    <row r="90" spans="1:20">
      <c r="A90" s="3"/>
      <c r="B90" s="5"/>
      <c r="C90" s="3"/>
      <c r="D90" s="3"/>
      <c r="E90" s="3"/>
      <c r="F90" s="3"/>
      <c r="G90" s="3"/>
      <c r="H90" s="3"/>
      <c r="I90" s="3"/>
      <c r="J90" s="3"/>
      <c r="K90" s="5"/>
      <c r="L90" s="5"/>
      <c r="M90" s="5"/>
      <c r="N90" s="5"/>
      <c r="O90" s="27" t="str">
        <f>IF(A90="","",IF(L90="Closed",MAX(0,M90-B90),MAX(0,SETUP!$D$11-B90)))</f>
        <v/>
      </c>
      <c r="P90" s="13" t="str">
        <f>IF(A90="","",IF(OR(B90="",C90="",D90="",E90="",F90="",G90="",J90="",K90="",L90=""),"Missing",IF(L90="Closed","Closed",IF(K90&lt;SETUP!$D$11,"Overdue",IF(K90=SETUP!$D$11,"Due today",IF(K90&lt;=SETUP!$D$11+SETUP!$D$12,"Due soon","On track"))))))</f>
        <v/>
      </c>
      <c r="Q90" s="13" t="str">
        <f t="shared" si="4"/>
        <v/>
      </c>
      <c r="R90" s="21">
        <f t="shared" si="5"/>
        <v>99999</v>
      </c>
      <c r="S90" s="1"/>
      <c r="T90" s="1"/>
    </row>
    <row r="91" spans="1:20">
      <c r="A91" s="3"/>
      <c r="B91" s="5"/>
      <c r="C91" s="3"/>
      <c r="D91" s="3"/>
      <c r="E91" s="3"/>
      <c r="F91" s="3"/>
      <c r="G91" s="3"/>
      <c r="H91" s="3"/>
      <c r="I91" s="3"/>
      <c r="J91" s="3"/>
      <c r="K91" s="5"/>
      <c r="L91" s="5"/>
      <c r="M91" s="5"/>
      <c r="N91" s="5"/>
      <c r="O91" s="27" t="str">
        <f>IF(A91="","",IF(L91="Closed",MAX(0,M91-B91),MAX(0,SETUP!$D$11-B91)))</f>
        <v/>
      </c>
      <c r="P91" s="13" t="str">
        <f>IF(A91="","",IF(OR(B91="",C91="",D91="",E91="",F91="",G91="",J91="",K91="",L91=""),"Missing",IF(L91="Closed","Closed",IF(K91&lt;SETUP!$D$11,"Overdue",IF(K91=SETUP!$D$11,"Due today",IF(K91&lt;=SETUP!$D$11+SETUP!$D$12,"Due soon","On track"))))))</f>
        <v/>
      </c>
      <c r="Q91" s="13" t="str">
        <f t="shared" si="4"/>
        <v/>
      </c>
      <c r="R91" s="21">
        <f t="shared" si="5"/>
        <v>99999</v>
      </c>
      <c r="S91" s="1"/>
      <c r="T91" s="1"/>
    </row>
    <row r="92" spans="1:20">
      <c r="A92" s="3"/>
      <c r="B92" s="5"/>
      <c r="C92" s="3"/>
      <c r="D92" s="3"/>
      <c r="E92" s="3"/>
      <c r="F92" s="3"/>
      <c r="G92" s="3"/>
      <c r="H92" s="3"/>
      <c r="I92" s="3"/>
      <c r="J92" s="3"/>
      <c r="K92" s="5"/>
      <c r="L92" s="5"/>
      <c r="M92" s="5"/>
      <c r="N92" s="5"/>
      <c r="O92" s="27" t="str">
        <f>IF(A92="","",IF(L92="Closed",MAX(0,M92-B92),MAX(0,SETUP!$D$11-B92)))</f>
        <v/>
      </c>
      <c r="P92" s="13" t="str">
        <f>IF(A92="","",IF(OR(B92="",C92="",D92="",E92="",F92="",G92="",J92="",K92="",L92=""),"Missing",IF(L92="Closed","Closed",IF(K92&lt;SETUP!$D$11,"Overdue",IF(K92=SETUP!$D$11,"Due today",IF(K92&lt;=SETUP!$D$11+SETUP!$D$12,"Due soon","On track"))))))</f>
        <v/>
      </c>
      <c r="Q92" s="13" t="str">
        <f t="shared" si="4"/>
        <v/>
      </c>
      <c r="R92" s="21">
        <f t="shared" si="5"/>
        <v>99999</v>
      </c>
      <c r="S92" s="1"/>
      <c r="T92" s="1"/>
    </row>
    <row r="93" spans="1:20">
      <c r="A93" s="3"/>
      <c r="B93" s="5"/>
      <c r="C93" s="3"/>
      <c r="D93" s="3"/>
      <c r="E93" s="3"/>
      <c r="F93" s="3"/>
      <c r="G93" s="3"/>
      <c r="H93" s="3"/>
      <c r="I93" s="3"/>
      <c r="J93" s="3"/>
      <c r="K93" s="5"/>
      <c r="L93" s="5"/>
      <c r="M93" s="5"/>
      <c r="N93" s="5"/>
      <c r="O93" s="27" t="str">
        <f>IF(A93="","",IF(L93="Closed",MAX(0,M93-B93),MAX(0,SETUP!$D$11-B93)))</f>
        <v/>
      </c>
      <c r="P93" s="13" t="str">
        <f>IF(A93="","",IF(OR(B93="",C93="",D93="",E93="",F93="",G93="",J93="",K93="",L93=""),"Missing",IF(L93="Closed","Closed",IF(K93&lt;SETUP!$D$11,"Overdue",IF(K93=SETUP!$D$11,"Due today",IF(K93&lt;=SETUP!$D$11+SETUP!$D$12,"Due soon","On track"))))))</f>
        <v/>
      </c>
      <c r="Q93" s="13" t="str">
        <f t="shared" si="4"/>
        <v/>
      </c>
      <c r="R93" s="21">
        <f t="shared" si="5"/>
        <v>99999</v>
      </c>
      <c r="S93" s="1"/>
      <c r="T93" s="1"/>
    </row>
    <row r="94" spans="1:20">
      <c r="A94" s="3"/>
      <c r="B94" s="5"/>
      <c r="C94" s="3"/>
      <c r="D94" s="3"/>
      <c r="E94" s="3"/>
      <c r="F94" s="3"/>
      <c r="G94" s="3"/>
      <c r="H94" s="3"/>
      <c r="I94" s="3"/>
      <c r="J94" s="3"/>
      <c r="K94" s="5"/>
      <c r="L94" s="5"/>
      <c r="M94" s="5"/>
      <c r="N94" s="5"/>
      <c r="O94" s="27" t="str">
        <f>IF(A94="","",IF(L94="Closed",MAX(0,M94-B94),MAX(0,SETUP!$D$11-B94)))</f>
        <v/>
      </c>
      <c r="P94" s="13" t="str">
        <f>IF(A94="","",IF(OR(B94="",C94="",D94="",E94="",F94="",G94="",J94="",K94="",L94=""),"Missing",IF(L94="Closed","Closed",IF(K94&lt;SETUP!$D$11,"Overdue",IF(K94=SETUP!$D$11,"Due today",IF(K94&lt;=SETUP!$D$11+SETUP!$D$12,"Due soon","On track"))))))</f>
        <v/>
      </c>
      <c r="Q94" s="13" t="str">
        <f t="shared" si="4"/>
        <v/>
      </c>
      <c r="R94" s="21">
        <f t="shared" si="5"/>
        <v>99999</v>
      </c>
      <c r="S94" s="1"/>
      <c r="T94" s="1"/>
    </row>
    <row r="95" spans="1:20">
      <c r="A95" s="3"/>
      <c r="B95" s="5"/>
      <c r="C95" s="3"/>
      <c r="D95" s="3"/>
      <c r="E95" s="3"/>
      <c r="F95" s="3"/>
      <c r="G95" s="3"/>
      <c r="H95" s="3"/>
      <c r="I95" s="3"/>
      <c r="J95" s="3"/>
      <c r="K95" s="5"/>
      <c r="L95" s="5"/>
      <c r="M95" s="5"/>
      <c r="N95" s="5"/>
      <c r="O95" s="27" t="str">
        <f>IF(A95="","",IF(L95="Closed",MAX(0,M95-B95),MAX(0,SETUP!$D$11-B95)))</f>
        <v/>
      </c>
      <c r="P95" s="13" t="str">
        <f>IF(A95="","",IF(OR(B95="",C95="",D95="",E95="",F95="",G95="",J95="",K95="",L95=""),"Missing",IF(L95="Closed","Closed",IF(K95&lt;SETUP!$D$11,"Overdue",IF(K95=SETUP!$D$11,"Due today",IF(K95&lt;=SETUP!$D$11+SETUP!$D$12,"Due soon","On track"))))))</f>
        <v/>
      </c>
      <c r="Q95" s="13" t="str">
        <f t="shared" si="4"/>
        <v/>
      </c>
      <c r="R95" s="21">
        <f t="shared" si="5"/>
        <v>99999</v>
      </c>
      <c r="S95" s="1"/>
      <c r="T95" s="1"/>
    </row>
    <row r="96" spans="1:20">
      <c r="A96" s="3"/>
      <c r="B96" s="5"/>
      <c r="C96" s="3"/>
      <c r="D96" s="3"/>
      <c r="E96" s="3"/>
      <c r="F96" s="3"/>
      <c r="G96" s="3"/>
      <c r="H96" s="3"/>
      <c r="I96" s="3"/>
      <c r="J96" s="3"/>
      <c r="K96" s="5"/>
      <c r="L96" s="5"/>
      <c r="M96" s="5"/>
      <c r="N96" s="5"/>
      <c r="O96" s="27" t="str">
        <f>IF(A96="","",IF(L96="Closed",MAX(0,M96-B96),MAX(0,SETUP!$D$11-B96)))</f>
        <v/>
      </c>
      <c r="P96" s="13" t="str">
        <f>IF(A96="","",IF(OR(B96="",C96="",D96="",E96="",F96="",G96="",J96="",K96="",L96=""),"Missing",IF(L96="Closed","Closed",IF(K96&lt;SETUP!$D$11,"Overdue",IF(K96=SETUP!$D$11,"Due today",IF(K96&lt;=SETUP!$D$11+SETUP!$D$12,"Due soon","On track"))))))</f>
        <v/>
      </c>
      <c r="Q96" s="13" t="str">
        <f t="shared" si="4"/>
        <v/>
      </c>
      <c r="R96" s="21">
        <f t="shared" si="5"/>
        <v>99999</v>
      </c>
      <c r="S96" s="1"/>
      <c r="T96" s="1"/>
    </row>
    <row r="97" spans="1:20">
      <c r="A97" s="3"/>
      <c r="B97" s="5"/>
      <c r="C97" s="3"/>
      <c r="D97" s="3"/>
      <c r="E97" s="3"/>
      <c r="F97" s="3"/>
      <c r="G97" s="3"/>
      <c r="H97" s="3"/>
      <c r="I97" s="3"/>
      <c r="J97" s="3"/>
      <c r="K97" s="5"/>
      <c r="L97" s="5"/>
      <c r="M97" s="5"/>
      <c r="N97" s="5"/>
      <c r="O97" s="27" t="str">
        <f>IF(A97="","",IF(L97="Closed",MAX(0,M97-B97),MAX(0,SETUP!$D$11-B97)))</f>
        <v/>
      </c>
      <c r="P97" s="13" t="str">
        <f>IF(A97="","",IF(OR(B97="",C97="",D97="",E97="",F97="",G97="",J97="",K97="",L97=""),"Missing",IF(L97="Closed","Closed",IF(K97&lt;SETUP!$D$11,"Overdue",IF(K97=SETUP!$D$11,"Due today",IF(K97&lt;=SETUP!$D$11+SETUP!$D$12,"Due soon","On track"))))))</f>
        <v/>
      </c>
      <c r="Q97" s="13" t="str">
        <f t="shared" si="4"/>
        <v/>
      </c>
      <c r="R97" s="21">
        <f t="shared" si="5"/>
        <v>99999</v>
      </c>
      <c r="S97" s="1"/>
      <c r="T97" s="1"/>
    </row>
    <row r="98" spans="1:20">
      <c r="A98" s="3"/>
      <c r="B98" s="5"/>
      <c r="C98" s="3"/>
      <c r="D98" s="3"/>
      <c r="E98" s="3"/>
      <c r="F98" s="3"/>
      <c r="G98" s="3"/>
      <c r="H98" s="3"/>
      <c r="I98" s="3"/>
      <c r="J98" s="3"/>
      <c r="K98" s="5"/>
      <c r="L98" s="5"/>
      <c r="M98" s="5"/>
      <c r="N98" s="5"/>
      <c r="O98" s="27" t="str">
        <f>IF(A98="","",IF(L98="Closed",MAX(0,M98-B98),MAX(0,SETUP!$D$11-B98)))</f>
        <v/>
      </c>
      <c r="P98" s="13" t="str">
        <f>IF(A98="","",IF(OR(B98="",C98="",D98="",E98="",F98="",G98="",J98="",K98="",L98=""),"Missing",IF(L98="Closed","Closed",IF(K98&lt;SETUP!$D$11,"Overdue",IF(K98=SETUP!$D$11,"Due today",IF(K98&lt;=SETUP!$D$11+SETUP!$D$12,"Due soon","On track"))))))</f>
        <v/>
      </c>
      <c r="Q98" s="13" t="str">
        <f t="shared" si="4"/>
        <v/>
      </c>
      <c r="R98" s="21">
        <f t="shared" si="5"/>
        <v>99999</v>
      </c>
      <c r="S98" s="1"/>
      <c r="T98" s="1"/>
    </row>
    <row r="99" spans="1:20">
      <c r="A99" s="3"/>
      <c r="B99" s="5"/>
      <c r="C99" s="3"/>
      <c r="D99" s="3"/>
      <c r="E99" s="3"/>
      <c r="F99" s="3"/>
      <c r="G99" s="3"/>
      <c r="H99" s="3"/>
      <c r="I99" s="3"/>
      <c r="J99" s="3"/>
      <c r="K99" s="5"/>
      <c r="L99" s="5"/>
      <c r="M99" s="5"/>
      <c r="N99" s="5"/>
      <c r="O99" s="27" t="str">
        <f>IF(A99="","",IF(L99="Closed",MAX(0,M99-B99),MAX(0,SETUP!$D$11-B99)))</f>
        <v/>
      </c>
      <c r="P99" s="13" t="str">
        <f>IF(A99="","",IF(OR(B99="",C99="",D99="",E99="",F99="",G99="",J99="",K99="",L99=""),"Missing",IF(L99="Closed","Closed",IF(K99&lt;SETUP!$D$11,"Overdue",IF(K99=SETUP!$D$11,"Due today",IF(K99&lt;=SETUP!$D$11+SETUP!$D$12,"Due soon","On track"))))))</f>
        <v/>
      </c>
      <c r="Q99" s="13" t="str">
        <f t="shared" si="4"/>
        <v/>
      </c>
      <c r="R99" s="21">
        <f t="shared" si="5"/>
        <v>99999</v>
      </c>
      <c r="S99" s="1"/>
      <c r="T99" s="1"/>
    </row>
    <row r="100" spans="1:20">
      <c r="A100" s="4"/>
      <c r="B100" s="16"/>
      <c r="C100" s="4"/>
      <c r="D100" s="4"/>
      <c r="E100" s="4"/>
      <c r="F100" s="4"/>
      <c r="G100" s="4"/>
      <c r="H100" s="4"/>
      <c r="I100" s="4"/>
      <c r="J100" s="4"/>
      <c r="K100" s="16"/>
      <c r="L100" s="16"/>
      <c r="M100" s="16"/>
      <c r="N100" s="16"/>
      <c r="O100" s="28" t="str">
        <f>IF(A100="","",IF(L100="Closed",MAX(0,M100-B100),MAX(0,SETUP!$D$11-B100)))</f>
        <v/>
      </c>
      <c r="P100" s="14" t="str">
        <f>IF(A100="","",IF(OR(B100="",C100="",D100="",E100="",F100="",G100="",J100="",K100="",L100=""),"Missing",IF(L100="Closed","Closed",IF(K100&lt;SETUP!$D$11,"Overdue",IF(K100=SETUP!$D$11,"Due today",IF(K100&lt;=SETUP!$D$11+SETUP!$D$12,"Due soon","On track"))))))</f>
        <v/>
      </c>
      <c r="Q100" s="14" t="str">
        <f t="shared" si="4"/>
        <v/>
      </c>
      <c r="R100" s="22">
        <f t="shared" si="5"/>
        <v>99999</v>
      </c>
      <c r="S100" s="1"/>
      <c r="T100" s="1"/>
    </row>
    <row r="101" spans="1:2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</sheetData>
  <mergeCells count="13">
    <mergeCell ref="A4:T4"/>
    <mergeCell ref="A6:T6"/>
    <mergeCell ref="A7:T7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conditionalFormatting sqref="P11:P100">
    <cfRule type="containsText" dxfId="4" priority="1" operator="containsText" text="Overdue"/>
  </conditionalFormatting>
  <conditionalFormatting sqref="Q11:Q100">
    <cfRule type="containsText" dxfId="3" priority="2" operator="containsText" text="ERROR"/>
  </conditionalFormatting>
  <dataValidations count="4">
    <dataValidation type="list" sqref="C11:C100" xr:uid="{00000000-0002-0000-0600-000000000000}">
      <formula1>$AA$1:$AA$5</formula1>
    </dataValidation>
    <dataValidation type="list" sqref="E11:E100" xr:uid="{00000000-0002-0000-0600-000001000000}">
      <formula1>$AB$1:$AB$4</formula1>
    </dataValidation>
    <dataValidation type="list" sqref="J11:J100" xr:uid="{00000000-0002-0000-0600-000002000000}">
      <formula1>$AC$1:$AC$6</formula1>
    </dataValidation>
    <dataValidation type="list" sqref="L11:L100" xr:uid="{00000000-0002-0000-0600-000003000000}">
      <formula1>$AD$1:$AD$5</formula1>
    </dataValidation>
  </dataValidation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C150"/>
  <sheetViews>
    <sheetView showGridLines="0" workbookViewId="0">
      <pane ySplit="10" topLeftCell="A11" activePane="bottomLeft" state="frozen"/>
      <selection pane="bottomLeft"/>
    </sheetView>
  </sheetViews>
  <sheetFormatPr baseColWidth="10" defaultColWidth="8.83203125" defaultRowHeight="15"/>
  <cols>
    <col min="1" max="1" width="14" customWidth="1"/>
    <col min="2" max="2" width="13" customWidth="1"/>
    <col min="3" max="3" width="20" customWidth="1"/>
    <col min="4" max="4" width="34" customWidth="1"/>
    <col min="5" max="5" width="13" customWidth="1"/>
    <col min="6" max="6" width="20" customWidth="1"/>
    <col min="7" max="10" width="14" customWidth="1"/>
    <col min="11" max="11" width="16" customWidth="1"/>
    <col min="12" max="12" width="14" customWidth="1"/>
    <col min="27" max="29" width="2" hidden="1" customWidth="1"/>
  </cols>
  <sheetData>
    <row r="1" spans="1:29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AA1" t="s">
        <v>91</v>
      </c>
      <c r="AB1" t="s">
        <v>283</v>
      </c>
      <c r="AC1" t="s">
        <v>284</v>
      </c>
    </row>
    <row r="2" spans="1:29" ht="24" customHeight="1">
      <c r="A2" s="51" t="s">
        <v>0</v>
      </c>
      <c r="B2" s="52" t="s">
        <v>0</v>
      </c>
      <c r="C2" s="51" t="s">
        <v>1</v>
      </c>
      <c r="D2" s="52" t="s">
        <v>1</v>
      </c>
      <c r="E2" s="51" t="s">
        <v>2</v>
      </c>
      <c r="F2" s="52" t="s">
        <v>2</v>
      </c>
      <c r="G2" s="51" t="s">
        <v>3</v>
      </c>
      <c r="H2" s="52" t="s">
        <v>3</v>
      </c>
      <c r="I2" s="51" t="s">
        <v>4</v>
      </c>
      <c r="J2" s="52" t="s">
        <v>4</v>
      </c>
      <c r="K2" s="51" t="s">
        <v>5</v>
      </c>
      <c r="L2" s="52" t="s">
        <v>5</v>
      </c>
      <c r="M2" s="51" t="s">
        <v>6</v>
      </c>
      <c r="N2" s="52" t="s">
        <v>6</v>
      </c>
      <c r="O2" s="49" t="s">
        <v>7</v>
      </c>
      <c r="P2" s="50" t="s">
        <v>7</v>
      </c>
      <c r="Q2" s="51" t="s">
        <v>8</v>
      </c>
      <c r="R2" s="52" t="s">
        <v>8</v>
      </c>
      <c r="S2" s="51" t="s">
        <v>9</v>
      </c>
      <c r="T2" s="52" t="s">
        <v>9</v>
      </c>
      <c r="AA2" t="s">
        <v>94</v>
      </c>
      <c r="AB2" t="s">
        <v>285</v>
      </c>
      <c r="AC2" t="s">
        <v>286</v>
      </c>
    </row>
    <row r="3" spans="1:2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AA3" t="s">
        <v>97</v>
      </c>
      <c r="AB3" t="s">
        <v>287</v>
      </c>
      <c r="AC3" t="s">
        <v>288</v>
      </c>
    </row>
    <row r="4" spans="1:29" ht="20" customHeight="1">
      <c r="A4" s="53" t="s">
        <v>289</v>
      </c>
      <c r="B4" s="53" t="s">
        <v>289</v>
      </c>
      <c r="C4" s="53" t="s">
        <v>289</v>
      </c>
      <c r="D4" s="53" t="s">
        <v>289</v>
      </c>
      <c r="E4" s="53" t="s">
        <v>289</v>
      </c>
      <c r="F4" s="53" t="s">
        <v>289</v>
      </c>
      <c r="G4" s="53" t="s">
        <v>289</v>
      </c>
      <c r="H4" s="53" t="s">
        <v>289</v>
      </c>
      <c r="I4" s="53" t="s">
        <v>289</v>
      </c>
      <c r="J4" s="53" t="s">
        <v>289</v>
      </c>
      <c r="K4" s="53" t="s">
        <v>289</v>
      </c>
      <c r="L4" s="53" t="s">
        <v>289</v>
      </c>
      <c r="M4" s="53" t="s">
        <v>289</v>
      </c>
      <c r="N4" s="53" t="s">
        <v>289</v>
      </c>
      <c r="O4" s="53" t="s">
        <v>289</v>
      </c>
      <c r="P4" s="53" t="s">
        <v>289</v>
      </c>
      <c r="Q4" s="53" t="s">
        <v>289</v>
      </c>
      <c r="R4" s="53" t="s">
        <v>289</v>
      </c>
      <c r="S4" s="53" t="s">
        <v>289</v>
      </c>
      <c r="T4" s="53" t="s">
        <v>289</v>
      </c>
      <c r="AA4" t="s">
        <v>101</v>
      </c>
      <c r="AB4" t="s">
        <v>290</v>
      </c>
    </row>
    <row r="5" spans="1:2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AA5" t="s">
        <v>104</v>
      </c>
      <c r="AB5" t="s">
        <v>291</v>
      </c>
    </row>
    <row r="6" spans="1:29" ht="22" customHeight="1">
      <c r="A6" s="54" t="s">
        <v>292</v>
      </c>
      <c r="B6" s="54" t="s">
        <v>292</v>
      </c>
      <c r="C6" s="54" t="s">
        <v>292</v>
      </c>
      <c r="D6" s="54" t="s">
        <v>292</v>
      </c>
      <c r="E6" s="54" t="s">
        <v>292</v>
      </c>
      <c r="F6" s="54" t="s">
        <v>292</v>
      </c>
      <c r="G6" s="54" t="s">
        <v>292</v>
      </c>
      <c r="H6" s="54" t="s">
        <v>292</v>
      </c>
      <c r="I6" s="54" t="s">
        <v>292</v>
      </c>
      <c r="J6" s="54" t="s">
        <v>292</v>
      </c>
      <c r="K6" s="54" t="s">
        <v>292</v>
      </c>
      <c r="L6" s="54" t="s">
        <v>292</v>
      </c>
      <c r="M6" s="54" t="s">
        <v>292</v>
      </c>
      <c r="N6" s="54" t="s">
        <v>292</v>
      </c>
      <c r="O6" s="54" t="s">
        <v>292</v>
      </c>
      <c r="P6" s="54" t="s">
        <v>292</v>
      </c>
      <c r="Q6" s="54" t="s">
        <v>292</v>
      </c>
      <c r="R6" s="54" t="s">
        <v>292</v>
      </c>
      <c r="S6" s="54" t="s">
        <v>292</v>
      </c>
      <c r="T6" s="54" t="s">
        <v>292</v>
      </c>
    </row>
    <row r="7" spans="1:29" ht="22" customHeight="1">
      <c r="A7" s="55" t="s">
        <v>293</v>
      </c>
      <c r="B7" s="55" t="s">
        <v>293</v>
      </c>
      <c r="C7" s="55" t="s">
        <v>293</v>
      </c>
      <c r="D7" s="55" t="s">
        <v>293</v>
      </c>
      <c r="E7" s="55" t="s">
        <v>293</v>
      </c>
      <c r="F7" s="55" t="s">
        <v>293</v>
      </c>
      <c r="G7" s="55" t="s">
        <v>293</v>
      </c>
      <c r="H7" s="55" t="s">
        <v>293</v>
      </c>
      <c r="I7" s="55" t="s">
        <v>293</v>
      </c>
      <c r="J7" s="55" t="s">
        <v>293</v>
      </c>
      <c r="K7" s="55" t="s">
        <v>293</v>
      </c>
      <c r="L7" s="55" t="s">
        <v>293</v>
      </c>
      <c r="M7" s="55" t="s">
        <v>293</v>
      </c>
      <c r="N7" s="55" t="s">
        <v>293</v>
      </c>
      <c r="O7" s="55" t="s">
        <v>293</v>
      </c>
      <c r="P7" s="55" t="s">
        <v>293</v>
      </c>
      <c r="Q7" s="55" t="s">
        <v>293</v>
      </c>
      <c r="R7" s="55" t="s">
        <v>293</v>
      </c>
      <c r="S7" s="55" t="s">
        <v>293</v>
      </c>
      <c r="T7" s="55" t="s">
        <v>293</v>
      </c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9">
      <c r="A10" s="6" t="s">
        <v>166</v>
      </c>
      <c r="B10" s="7" t="s">
        <v>294</v>
      </c>
      <c r="C10" s="7" t="s">
        <v>39</v>
      </c>
      <c r="D10" s="7" t="s">
        <v>295</v>
      </c>
      <c r="E10" s="7" t="s">
        <v>296</v>
      </c>
      <c r="F10" s="7" t="s">
        <v>297</v>
      </c>
      <c r="G10" s="7" t="s">
        <v>298</v>
      </c>
      <c r="H10" s="7" t="s">
        <v>299</v>
      </c>
      <c r="I10" s="7" t="s">
        <v>300</v>
      </c>
      <c r="J10" s="7" t="s">
        <v>301</v>
      </c>
      <c r="K10" s="7" t="s">
        <v>302</v>
      </c>
      <c r="L10" s="8" t="s">
        <v>114</v>
      </c>
      <c r="M10" s="1"/>
      <c r="N10" s="1"/>
      <c r="O10" s="1"/>
      <c r="P10" s="1"/>
      <c r="Q10" s="1"/>
      <c r="R10" s="1"/>
      <c r="S10" s="1"/>
      <c r="T10" s="1"/>
    </row>
    <row r="11" spans="1:29">
      <c r="A11" s="15">
        <v>46287</v>
      </c>
      <c r="B11" s="2" t="s">
        <v>303</v>
      </c>
      <c r="C11" s="2" t="s">
        <v>91</v>
      </c>
      <c r="D11" s="2" t="s">
        <v>304</v>
      </c>
      <c r="E11" s="2" t="s">
        <v>283</v>
      </c>
      <c r="F11" s="2" t="s">
        <v>284</v>
      </c>
      <c r="G11" s="9">
        <v>0.95</v>
      </c>
      <c r="H11" s="9">
        <v>0.92</v>
      </c>
      <c r="I11" s="35">
        <f t="shared" ref="I11:I42" si="0">IF(A11="","",IF(F11="Lower is better",G11-H11,H11-G11))</f>
        <v>-2.9999999999999916E-2</v>
      </c>
      <c r="J11" s="35">
        <f t="shared" ref="J11:J42" si="1">IF(A11="","",IF(OR(G11="",H11="",G11=0,H11=0),"",IF(F11="Lower is better",G11/H11,H11/G11)))</f>
        <v>0.96842105263157907</v>
      </c>
      <c r="K11" s="12" t="str">
        <f t="shared" ref="K11:K42" si="2">IF(A11="","",IF(OR(B11="",C11="",D11="",E11="",F11="",G11="",H11=""),"Missing",IF(F11="Higher is better",IF(H11&gt;=G11,"Met","Below target"),IF(F11="Lower is better",IF(H11&lt;=G11,"Met","Below target"),IF(H11=G11,"Met","Below target")))))</f>
        <v>Below target</v>
      </c>
      <c r="L11" s="12" t="str">
        <f t="shared" ref="L11:L42" si="3">IF(A11="","",IF(OR(COUNTIFS($A$11:$A$150,A11,$B$11:$B$150,B11)&gt;1,B11="",C11="",D11="",E11="",F11="",G11="",H11=""),"ERROR","PASS"))</f>
        <v>PASS</v>
      </c>
      <c r="M11" s="1"/>
      <c r="N11" s="1"/>
      <c r="O11" s="1"/>
      <c r="P11" s="1"/>
      <c r="Q11" s="1"/>
      <c r="R11" s="1"/>
      <c r="S11" s="1"/>
      <c r="T11" s="1"/>
    </row>
    <row r="12" spans="1:29">
      <c r="A12" s="5">
        <v>46287</v>
      </c>
      <c r="B12" s="3" t="s">
        <v>305</v>
      </c>
      <c r="C12" s="3" t="s">
        <v>97</v>
      </c>
      <c r="D12" s="3" t="s">
        <v>306</v>
      </c>
      <c r="E12" s="3" t="s">
        <v>287</v>
      </c>
      <c r="F12" s="3" t="s">
        <v>286</v>
      </c>
      <c r="G12" s="10">
        <v>240</v>
      </c>
      <c r="H12" s="10">
        <v>280</v>
      </c>
      <c r="I12" s="36">
        <f t="shared" si="0"/>
        <v>-40</v>
      </c>
      <c r="J12" s="37">
        <f t="shared" si="1"/>
        <v>0.8571428571428571</v>
      </c>
      <c r="K12" s="13" t="str">
        <f t="shared" si="2"/>
        <v>Below target</v>
      </c>
      <c r="L12" s="13" t="str">
        <f t="shared" si="3"/>
        <v>PASS</v>
      </c>
      <c r="M12" s="1"/>
      <c r="N12" s="1"/>
      <c r="O12" s="1"/>
      <c r="P12" s="1"/>
      <c r="Q12" s="1"/>
      <c r="R12" s="1"/>
      <c r="S12" s="1"/>
      <c r="T12" s="1"/>
    </row>
    <row r="13" spans="1:29">
      <c r="A13" s="5">
        <v>46287</v>
      </c>
      <c r="B13" s="3" t="s">
        <v>307</v>
      </c>
      <c r="C13" s="3" t="s">
        <v>91</v>
      </c>
      <c r="D13" s="3" t="s">
        <v>308</v>
      </c>
      <c r="E13" s="3" t="s">
        <v>283</v>
      </c>
      <c r="F13" s="3" t="s">
        <v>284</v>
      </c>
      <c r="G13" s="11">
        <v>0.98</v>
      </c>
      <c r="H13" s="11">
        <v>0.95</v>
      </c>
      <c r="I13" s="37">
        <f t="shared" si="0"/>
        <v>-3.0000000000000027E-2</v>
      </c>
      <c r="J13" s="37">
        <f t="shared" si="1"/>
        <v>0.96938775510204078</v>
      </c>
      <c r="K13" s="13" t="str">
        <f t="shared" si="2"/>
        <v>Below target</v>
      </c>
      <c r="L13" s="13" t="str">
        <f t="shared" si="3"/>
        <v>PASS</v>
      </c>
      <c r="M13" s="1"/>
      <c r="N13" s="1"/>
      <c r="O13" s="1"/>
      <c r="P13" s="1"/>
      <c r="Q13" s="1"/>
      <c r="R13" s="1"/>
      <c r="S13" s="1"/>
      <c r="T13" s="1"/>
    </row>
    <row r="14" spans="1:29">
      <c r="A14" s="5">
        <v>46287</v>
      </c>
      <c r="B14" s="3" t="s">
        <v>309</v>
      </c>
      <c r="C14" s="3" t="s">
        <v>91</v>
      </c>
      <c r="D14" s="3" t="s">
        <v>310</v>
      </c>
      <c r="E14" s="3" t="s">
        <v>283</v>
      </c>
      <c r="F14" s="3" t="s">
        <v>286</v>
      </c>
      <c r="G14" s="11">
        <v>0.02</v>
      </c>
      <c r="H14" s="11">
        <v>2.9000000000000001E-2</v>
      </c>
      <c r="I14" s="37">
        <f t="shared" si="0"/>
        <v>-9.0000000000000011E-3</v>
      </c>
      <c r="J14" s="37">
        <f t="shared" si="1"/>
        <v>0.68965517241379304</v>
      </c>
      <c r="K14" s="13" t="str">
        <f t="shared" si="2"/>
        <v>Below target</v>
      </c>
      <c r="L14" s="13" t="str">
        <f t="shared" si="3"/>
        <v>PASS</v>
      </c>
      <c r="M14" s="1"/>
      <c r="N14" s="1"/>
      <c r="O14" s="1"/>
      <c r="P14" s="1"/>
      <c r="Q14" s="1"/>
      <c r="R14" s="1"/>
      <c r="S14" s="1"/>
      <c r="T14" s="1"/>
    </row>
    <row r="15" spans="1:29">
      <c r="A15" s="5">
        <v>46287</v>
      </c>
      <c r="B15" s="3" t="s">
        <v>311</v>
      </c>
      <c r="C15" s="3" t="s">
        <v>104</v>
      </c>
      <c r="D15" s="3" t="s">
        <v>312</v>
      </c>
      <c r="E15" s="3" t="s">
        <v>287</v>
      </c>
      <c r="F15" s="3" t="s">
        <v>286</v>
      </c>
      <c r="G15" s="10">
        <v>30</v>
      </c>
      <c r="H15" s="10">
        <v>48</v>
      </c>
      <c r="I15" s="36">
        <f t="shared" si="0"/>
        <v>-18</v>
      </c>
      <c r="J15" s="37">
        <f t="shared" si="1"/>
        <v>0.625</v>
      </c>
      <c r="K15" s="13" t="str">
        <f t="shared" si="2"/>
        <v>Below target</v>
      </c>
      <c r="L15" s="13" t="str">
        <f t="shared" si="3"/>
        <v>PASS</v>
      </c>
      <c r="M15" s="1"/>
      <c r="N15" s="1"/>
      <c r="O15" s="1"/>
      <c r="P15" s="1"/>
      <c r="Q15" s="1"/>
      <c r="R15" s="1"/>
      <c r="S15" s="1"/>
      <c r="T15" s="1"/>
    </row>
    <row r="16" spans="1:29">
      <c r="A16" s="5">
        <v>46294</v>
      </c>
      <c r="B16" s="3" t="s">
        <v>303</v>
      </c>
      <c r="C16" s="3" t="s">
        <v>91</v>
      </c>
      <c r="D16" s="3" t="s">
        <v>304</v>
      </c>
      <c r="E16" s="3" t="s">
        <v>283</v>
      </c>
      <c r="F16" s="3" t="s">
        <v>284</v>
      </c>
      <c r="G16" s="11">
        <v>0.95</v>
      </c>
      <c r="H16" s="11">
        <v>0.94</v>
      </c>
      <c r="I16" s="37">
        <f t="shared" si="0"/>
        <v>-1.0000000000000009E-2</v>
      </c>
      <c r="J16" s="37">
        <f t="shared" si="1"/>
        <v>0.98947368421052628</v>
      </c>
      <c r="K16" s="13" t="str">
        <f t="shared" si="2"/>
        <v>Below target</v>
      </c>
      <c r="L16" s="13" t="str">
        <f t="shared" si="3"/>
        <v>PASS</v>
      </c>
      <c r="M16" s="1"/>
      <c r="N16" s="1"/>
      <c r="O16" s="1"/>
      <c r="P16" s="1"/>
      <c r="Q16" s="1"/>
      <c r="R16" s="1"/>
      <c r="S16" s="1"/>
      <c r="T16" s="1"/>
    </row>
    <row r="17" spans="1:20">
      <c r="A17" s="5">
        <v>46294</v>
      </c>
      <c r="B17" s="3" t="s">
        <v>305</v>
      </c>
      <c r="C17" s="3" t="s">
        <v>97</v>
      </c>
      <c r="D17" s="3" t="s">
        <v>306</v>
      </c>
      <c r="E17" s="3" t="s">
        <v>287</v>
      </c>
      <c r="F17" s="3" t="s">
        <v>286</v>
      </c>
      <c r="G17" s="10">
        <v>240</v>
      </c>
      <c r="H17" s="10">
        <v>250</v>
      </c>
      <c r="I17" s="36">
        <f t="shared" si="0"/>
        <v>-10</v>
      </c>
      <c r="J17" s="37">
        <f t="shared" si="1"/>
        <v>0.96</v>
      </c>
      <c r="K17" s="13" t="str">
        <f t="shared" si="2"/>
        <v>Below target</v>
      </c>
      <c r="L17" s="13" t="str">
        <f t="shared" si="3"/>
        <v>PASS</v>
      </c>
      <c r="M17" s="1"/>
      <c r="N17" s="1"/>
      <c r="O17" s="1"/>
      <c r="P17" s="1"/>
      <c r="Q17" s="1"/>
      <c r="R17" s="1"/>
      <c r="S17" s="1"/>
      <c r="T17" s="1"/>
    </row>
    <row r="18" spans="1:20">
      <c r="A18" s="5">
        <v>46294</v>
      </c>
      <c r="B18" s="3" t="s">
        <v>307</v>
      </c>
      <c r="C18" s="3" t="s">
        <v>91</v>
      </c>
      <c r="D18" s="3" t="s">
        <v>308</v>
      </c>
      <c r="E18" s="3" t="s">
        <v>283</v>
      </c>
      <c r="F18" s="3" t="s">
        <v>284</v>
      </c>
      <c r="G18" s="11">
        <v>0.98</v>
      </c>
      <c r="H18" s="11">
        <v>0.97</v>
      </c>
      <c r="I18" s="37">
        <f t="shared" si="0"/>
        <v>-1.0000000000000009E-2</v>
      </c>
      <c r="J18" s="37">
        <f t="shared" si="1"/>
        <v>0.98979591836734693</v>
      </c>
      <c r="K18" s="13" t="str">
        <f t="shared" si="2"/>
        <v>Below target</v>
      </c>
      <c r="L18" s="13" t="str">
        <f t="shared" si="3"/>
        <v>PASS</v>
      </c>
      <c r="M18" s="1"/>
      <c r="N18" s="1"/>
      <c r="O18" s="1"/>
      <c r="P18" s="1"/>
      <c r="Q18" s="1"/>
      <c r="R18" s="1"/>
      <c r="S18" s="1"/>
      <c r="T18" s="1"/>
    </row>
    <row r="19" spans="1:20">
      <c r="A19" s="5">
        <v>46294</v>
      </c>
      <c r="B19" s="3" t="s">
        <v>309</v>
      </c>
      <c r="C19" s="3" t="s">
        <v>91</v>
      </c>
      <c r="D19" s="3" t="s">
        <v>310</v>
      </c>
      <c r="E19" s="3" t="s">
        <v>283</v>
      </c>
      <c r="F19" s="3" t="s">
        <v>286</v>
      </c>
      <c r="G19" s="11">
        <v>0.02</v>
      </c>
      <c r="H19" s="11">
        <v>2.4E-2</v>
      </c>
      <c r="I19" s="37">
        <f t="shared" si="0"/>
        <v>-4.0000000000000001E-3</v>
      </c>
      <c r="J19" s="37">
        <f t="shared" si="1"/>
        <v>0.83333333333333337</v>
      </c>
      <c r="K19" s="13" t="str">
        <f t="shared" si="2"/>
        <v>Below target</v>
      </c>
      <c r="L19" s="13" t="str">
        <f t="shared" si="3"/>
        <v>PASS</v>
      </c>
      <c r="M19" s="1"/>
      <c r="N19" s="1"/>
      <c r="O19" s="1"/>
      <c r="P19" s="1"/>
      <c r="Q19" s="1"/>
      <c r="R19" s="1"/>
      <c r="S19" s="1"/>
      <c r="T19" s="1"/>
    </row>
    <row r="20" spans="1:20">
      <c r="A20" s="5">
        <v>46294</v>
      </c>
      <c r="B20" s="3" t="s">
        <v>311</v>
      </c>
      <c r="C20" s="3" t="s">
        <v>104</v>
      </c>
      <c r="D20" s="3" t="s">
        <v>312</v>
      </c>
      <c r="E20" s="3" t="s">
        <v>287</v>
      </c>
      <c r="F20" s="3" t="s">
        <v>286</v>
      </c>
      <c r="G20" s="10">
        <v>30</v>
      </c>
      <c r="H20" s="10">
        <v>20</v>
      </c>
      <c r="I20" s="36">
        <f t="shared" si="0"/>
        <v>10</v>
      </c>
      <c r="J20" s="37">
        <f t="shared" si="1"/>
        <v>1.5</v>
      </c>
      <c r="K20" s="13" t="str">
        <f t="shared" si="2"/>
        <v>Met</v>
      </c>
      <c r="L20" s="13" t="str">
        <f t="shared" si="3"/>
        <v>PASS</v>
      </c>
      <c r="M20" s="1"/>
      <c r="N20" s="1"/>
      <c r="O20" s="1"/>
      <c r="P20" s="1"/>
      <c r="Q20" s="1"/>
      <c r="R20" s="1"/>
      <c r="S20" s="1"/>
      <c r="T20" s="1"/>
    </row>
    <row r="21" spans="1:20">
      <c r="A21" s="5">
        <v>46301</v>
      </c>
      <c r="B21" s="3" t="s">
        <v>303</v>
      </c>
      <c r="C21" s="3" t="s">
        <v>91</v>
      </c>
      <c r="D21" s="3" t="s">
        <v>304</v>
      </c>
      <c r="E21" s="3" t="s">
        <v>283</v>
      </c>
      <c r="F21" s="3" t="s">
        <v>284</v>
      </c>
      <c r="G21" s="11">
        <v>0.95</v>
      </c>
      <c r="H21" s="11">
        <v>0.96</v>
      </c>
      <c r="I21" s="37">
        <f t="shared" si="0"/>
        <v>1.0000000000000009E-2</v>
      </c>
      <c r="J21" s="37">
        <f t="shared" si="1"/>
        <v>1.0105263157894737</v>
      </c>
      <c r="K21" s="13" t="str">
        <f t="shared" si="2"/>
        <v>Met</v>
      </c>
      <c r="L21" s="13" t="str">
        <f t="shared" si="3"/>
        <v>PASS</v>
      </c>
      <c r="M21" s="1"/>
      <c r="N21" s="1"/>
      <c r="O21" s="1"/>
      <c r="P21" s="1"/>
      <c r="Q21" s="1"/>
      <c r="R21" s="1"/>
      <c r="S21" s="1"/>
      <c r="T21" s="1"/>
    </row>
    <row r="22" spans="1:20">
      <c r="A22" s="5">
        <v>46301</v>
      </c>
      <c r="B22" s="3" t="s">
        <v>305</v>
      </c>
      <c r="C22" s="3" t="s">
        <v>97</v>
      </c>
      <c r="D22" s="3" t="s">
        <v>306</v>
      </c>
      <c r="E22" s="3" t="s">
        <v>287</v>
      </c>
      <c r="F22" s="3" t="s">
        <v>286</v>
      </c>
      <c r="G22" s="10">
        <v>240</v>
      </c>
      <c r="H22" s="10">
        <v>230</v>
      </c>
      <c r="I22" s="36">
        <f t="shared" si="0"/>
        <v>10</v>
      </c>
      <c r="J22" s="37">
        <f t="shared" si="1"/>
        <v>1.0434782608695652</v>
      </c>
      <c r="K22" s="13" t="str">
        <f t="shared" si="2"/>
        <v>Met</v>
      </c>
      <c r="L22" s="13" t="str">
        <f t="shared" si="3"/>
        <v>PASS</v>
      </c>
      <c r="M22" s="1"/>
      <c r="N22" s="1"/>
      <c r="O22" s="1"/>
      <c r="P22" s="1"/>
      <c r="Q22" s="1"/>
      <c r="R22" s="1"/>
      <c r="S22" s="1"/>
      <c r="T22" s="1"/>
    </row>
    <row r="23" spans="1:20">
      <c r="A23" s="5">
        <v>46301</v>
      </c>
      <c r="B23" s="3" t="s">
        <v>307</v>
      </c>
      <c r="C23" s="3" t="s">
        <v>91</v>
      </c>
      <c r="D23" s="3" t="s">
        <v>308</v>
      </c>
      <c r="E23" s="3" t="s">
        <v>283</v>
      </c>
      <c r="F23" s="3" t="s">
        <v>284</v>
      </c>
      <c r="G23" s="11">
        <v>0.98</v>
      </c>
      <c r="H23" s="11">
        <v>0.98</v>
      </c>
      <c r="I23" s="37">
        <f t="shared" si="0"/>
        <v>0</v>
      </c>
      <c r="J23" s="37">
        <f t="shared" si="1"/>
        <v>1</v>
      </c>
      <c r="K23" s="13" t="str">
        <f t="shared" si="2"/>
        <v>Met</v>
      </c>
      <c r="L23" s="13" t="str">
        <f t="shared" si="3"/>
        <v>PASS</v>
      </c>
      <c r="M23" s="1"/>
      <c r="N23" s="1"/>
      <c r="O23" s="1"/>
      <c r="P23" s="1"/>
      <c r="Q23" s="1"/>
      <c r="R23" s="1"/>
      <c r="S23" s="1"/>
      <c r="T23" s="1"/>
    </row>
    <row r="24" spans="1:20">
      <c r="A24" s="5">
        <v>46301</v>
      </c>
      <c r="B24" s="3" t="s">
        <v>309</v>
      </c>
      <c r="C24" s="3" t="s">
        <v>91</v>
      </c>
      <c r="D24" s="3" t="s">
        <v>310</v>
      </c>
      <c r="E24" s="3" t="s">
        <v>283</v>
      </c>
      <c r="F24" s="3" t="s">
        <v>286</v>
      </c>
      <c r="G24" s="11">
        <v>0.02</v>
      </c>
      <c r="H24" s="11">
        <v>2.1000000000000001E-2</v>
      </c>
      <c r="I24" s="37">
        <f t="shared" si="0"/>
        <v>-1.0000000000000009E-3</v>
      </c>
      <c r="J24" s="37">
        <f t="shared" si="1"/>
        <v>0.95238095238095233</v>
      </c>
      <c r="K24" s="13" t="str">
        <f t="shared" si="2"/>
        <v>Below target</v>
      </c>
      <c r="L24" s="13" t="str">
        <f t="shared" si="3"/>
        <v>PASS</v>
      </c>
      <c r="M24" s="1"/>
      <c r="N24" s="1"/>
      <c r="O24" s="1"/>
      <c r="P24" s="1"/>
      <c r="Q24" s="1"/>
      <c r="R24" s="1"/>
      <c r="S24" s="1"/>
      <c r="T24" s="1"/>
    </row>
    <row r="25" spans="1:20">
      <c r="A25" s="5">
        <v>46301</v>
      </c>
      <c r="B25" s="3" t="s">
        <v>311</v>
      </c>
      <c r="C25" s="3" t="s">
        <v>104</v>
      </c>
      <c r="D25" s="3" t="s">
        <v>312</v>
      </c>
      <c r="E25" s="3" t="s">
        <v>287</v>
      </c>
      <c r="F25" s="3" t="s">
        <v>286</v>
      </c>
      <c r="G25" s="10">
        <v>30</v>
      </c>
      <c r="H25" s="10">
        <v>15</v>
      </c>
      <c r="I25" s="36">
        <f t="shared" si="0"/>
        <v>15</v>
      </c>
      <c r="J25" s="37">
        <f t="shared" si="1"/>
        <v>2</v>
      </c>
      <c r="K25" s="13" t="str">
        <f t="shared" si="2"/>
        <v>Met</v>
      </c>
      <c r="L25" s="13" t="str">
        <f t="shared" si="3"/>
        <v>PASS</v>
      </c>
      <c r="M25" s="1"/>
      <c r="N25" s="1"/>
      <c r="O25" s="1"/>
      <c r="P25" s="1"/>
      <c r="Q25" s="1"/>
      <c r="R25" s="1"/>
      <c r="S25" s="1"/>
      <c r="T25" s="1"/>
    </row>
    <row r="26" spans="1:20">
      <c r="A26" s="5">
        <v>46308</v>
      </c>
      <c r="B26" s="3" t="s">
        <v>303</v>
      </c>
      <c r="C26" s="3" t="s">
        <v>91</v>
      </c>
      <c r="D26" s="3" t="s">
        <v>304</v>
      </c>
      <c r="E26" s="3" t="s">
        <v>283</v>
      </c>
      <c r="F26" s="3" t="s">
        <v>284</v>
      </c>
      <c r="G26" s="11">
        <v>0.95</v>
      </c>
      <c r="H26" s="11">
        <v>0.95</v>
      </c>
      <c r="I26" s="37">
        <f t="shared" si="0"/>
        <v>0</v>
      </c>
      <c r="J26" s="37">
        <f t="shared" si="1"/>
        <v>1</v>
      </c>
      <c r="K26" s="13" t="str">
        <f t="shared" si="2"/>
        <v>Met</v>
      </c>
      <c r="L26" s="13" t="str">
        <f t="shared" si="3"/>
        <v>PASS</v>
      </c>
      <c r="M26" s="1"/>
      <c r="N26" s="1"/>
      <c r="O26" s="1"/>
      <c r="P26" s="1"/>
      <c r="Q26" s="1"/>
      <c r="R26" s="1"/>
      <c r="S26" s="1"/>
      <c r="T26" s="1"/>
    </row>
    <row r="27" spans="1:20">
      <c r="A27" s="5">
        <v>46308</v>
      </c>
      <c r="B27" s="3" t="s">
        <v>305</v>
      </c>
      <c r="C27" s="3" t="s">
        <v>97</v>
      </c>
      <c r="D27" s="3" t="s">
        <v>306</v>
      </c>
      <c r="E27" s="3" t="s">
        <v>287</v>
      </c>
      <c r="F27" s="3" t="s">
        <v>286</v>
      </c>
      <c r="G27" s="10">
        <v>240</v>
      </c>
      <c r="H27" s="10">
        <v>210</v>
      </c>
      <c r="I27" s="36">
        <f t="shared" si="0"/>
        <v>30</v>
      </c>
      <c r="J27" s="37">
        <f t="shared" si="1"/>
        <v>1.1428571428571428</v>
      </c>
      <c r="K27" s="13" t="str">
        <f t="shared" si="2"/>
        <v>Met</v>
      </c>
      <c r="L27" s="13" t="str">
        <f t="shared" si="3"/>
        <v>PASS</v>
      </c>
      <c r="M27" s="1"/>
      <c r="N27" s="1"/>
      <c r="O27" s="1"/>
      <c r="P27" s="1"/>
      <c r="Q27" s="1"/>
      <c r="R27" s="1"/>
      <c r="S27" s="1"/>
      <c r="T27" s="1"/>
    </row>
    <row r="28" spans="1:20">
      <c r="A28" s="5">
        <v>46308</v>
      </c>
      <c r="B28" s="3" t="s">
        <v>307</v>
      </c>
      <c r="C28" s="3" t="s">
        <v>91</v>
      </c>
      <c r="D28" s="3" t="s">
        <v>308</v>
      </c>
      <c r="E28" s="3" t="s">
        <v>283</v>
      </c>
      <c r="F28" s="3" t="s">
        <v>284</v>
      </c>
      <c r="G28" s="11">
        <v>0.98</v>
      </c>
      <c r="H28" s="11">
        <v>0.99</v>
      </c>
      <c r="I28" s="37">
        <f t="shared" si="0"/>
        <v>1.0000000000000009E-2</v>
      </c>
      <c r="J28" s="37">
        <f t="shared" si="1"/>
        <v>1.010204081632653</v>
      </c>
      <c r="K28" s="13" t="str">
        <f t="shared" si="2"/>
        <v>Met</v>
      </c>
      <c r="L28" s="13" t="str">
        <f t="shared" si="3"/>
        <v>PASS</v>
      </c>
      <c r="M28" s="1"/>
      <c r="N28" s="1"/>
      <c r="O28" s="1"/>
      <c r="P28" s="1"/>
      <c r="Q28" s="1"/>
      <c r="R28" s="1"/>
      <c r="S28" s="1"/>
      <c r="T28" s="1"/>
    </row>
    <row r="29" spans="1:20">
      <c r="A29" s="5">
        <v>46308</v>
      </c>
      <c r="B29" s="3" t="s">
        <v>309</v>
      </c>
      <c r="C29" s="3" t="s">
        <v>91</v>
      </c>
      <c r="D29" s="3" t="s">
        <v>310</v>
      </c>
      <c r="E29" s="3" t="s">
        <v>283</v>
      </c>
      <c r="F29" s="3" t="s">
        <v>286</v>
      </c>
      <c r="G29" s="11">
        <v>0.02</v>
      </c>
      <c r="H29" s="11">
        <v>1.7999999999999999E-2</v>
      </c>
      <c r="I29" s="37">
        <f t="shared" si="0"/>
        <v>2.0000000000000018E-3</v>
      </c>
      <c r="J29" s="37">
        <f t="shared" si="1"/>
        <v>1.1111111111111112</v>
      </c>
      <c r="K29" s="13" t="str">
        <f t="shared" si="2"/>
        <v>Met</v>
      </c>
      <c r="L29" s="13" t="str">
        <f t="shared" si="3"/>
        <v>PASS</v>
      </c>
      <c r="M29" s="1"/>
      <c r="N29" s="1"/>
      <c r="O29" s="1"/>
      <c r="P29" s="1"/>
      <c r="Q29" s="1"/>
      <c r="R29" s="1"/>
      <c r="S29" s="1"/>
      <c r="T29" s="1"/>
    </row>
    <row r="30" spans="1:20">
      <c r="A30" s="5">
        <v>46308</v>
      </c>
      <c r="B30" s="3" t="s">
        <v>311</v>
      </c>
      <c r="C30" s="3" t="s">
        <v>104</v>
      </c>
      <c r="D30" s="3" t="s">
        <v>312</v>
      </c>
      <c r="E30" s="3" t="s">
        <v>287</v>
      </c>
      <c r="F30" s="3" t="s">
        <v>286</v>
      </c>
      <c r="G30" s="10">
        <v>30</v>
      </c>
      <c r="H30" s="10">
        <v>10</v>
      </c>
      <c r="I30" s="36">
        <f t="shared" si="0"/>
        <v>20</v>
      </c>
      <c r="J30" s="37">
        <f t="shared" si="1"/>
        <v>3</v>
      </c>
      <c r="K30" s="13" t="str">
        <f t="shared" si="2"/>
        <v>Met</v>
      </c>
      <c r="L30" s="13" t="str">
        <f t="shared" si="3"/>
        <v>PASS</v>
      </c>
      <c r="M30" s="1"/>
      <c r="N30" s="1"/>
      <c r="O30" s="1"/>
      <c r="P30" s="1"/>
      <c r="Q30" s="1"/>
      <c r="R30" s="1"/>
      <c r="S30" s="1"/>
      <c r="T30" s="1"/>
    </row>
    <row r="31" spans="1:20">
      <c r="A31" s="5">
        <v>46315</v>
      </c>
      <c r="B31" s="3" t="s">
        <v>303</v>
      </c>
      <c r="C31" s="3" t="s">
        <v>91</v>
      </c>
      <c r="D31" s="3" t="s">
        <v>304</v>
      </c>
      <c r="E31" s="3" t="s">
        <v>283</v>
      </c>
      <c r="F31" s="3" t="s">
        <v>284</v>
      </c>
      <c r="G31" s="11">
        <v>0.95</v>
      </c>
      <c r="H31" s="11">
        <v>0.97</v>
      </c>
      <c r="I31" s="37">
        <f t="shared" si="0"/>
        <v>2.0000000000000018E-2</v>
      </c>
      <c r="J31" s="37">
        <f t="shared" si="1"/>
        <v>1.0210526315789474</v>
      </c>
      <c r="K31" s="13" t="str">
        <f t="shared" si="2"/>
        <v>Met</v>
      </c>
      <c r="L31" s="13" t="str">
        <f t="shared" si="3"/>
        <v>PASS</v>
      </c>
      <c r="M31" s="1"/>
      <c r="N31" s="1"/>
      <c r="O31" s="1"/>
      <c r="P31" s="1"/>
      <c r="Q31" s="1"/>
      <c r="R31" s="1"/>
      <c r="S31" s="1"/>
      <c r="T31" s="1"/>
    </row>
    <row r="32" spans="1:20">
      <c r="A32" s="5">
        <v>46315</v>
      </c>
      <c r="B32" s="3" t="s">
        <v>305</v>
      </c>
      <c r="C32" s="3" t="s">
        <v>97</v>
      </c>
      <c r="D32" s="3" t="s">
        <v>306</v>
      </c>
      <c r="E32" s="3" t="s">
        <v>287</v>
      </c>
      <c r="F32" s="3" t="s">
        <v>286</v>
      </c>
      <c r="G32" s="10">
        <v>240</v>
      </c>
      <c r="H32" s="10">
        <v>190</v>
      </c>
      <c r="I32" s="36">
        <f t="shared" si="0"/>
        <v>50</v>
      </c>
      <c r="J32" s="37">
        <f t="shared" si="1"/>
        <v>1.263157894736842</v>
      </c>
      <c r="K32" s="13" t="str">
        <f t="shared" si="2"/>
        <v>Met</v>
      </c>
      <c r="L32" s="13" t="str">
        <f t="shared" si="3"/>
        <v>PASS</v>
      </c>
      <c r="M32" s="1"/>
      <c r="N32" s="1"/>
      <c r="O32" s="1"/>
      <c r="P32" s="1"/>
      <c r="Q32" s="1"/>
      <c r="R32" s="1"/>
      <c r="S32" s="1"/>
      <c r="T32" s="1"/>
    </row>
    <row r="33" spans="1:20">
      <c r="A33" s="5">
        <v>46315</v>
      </c>
      <c r="B33" s="3" t="s">
        <v>307</v>
      </c>
      <c r="C33" s="3" t="s">
        <v>91</v>
      </c>
      <c r="D33" s="3" t="s">
        <v>308</v>
      </c>
      <c r="E33" s="3" t="s">
        <v>283</v>
      </c>
      <c r="F33" s="3" t="s">
        <v>284</v>
      </c>
      <c r="G33" s="11">
        <v>0.98</v>
      </c>
      <c r="H33" s="11">
        <v>0.98</v>
      </c>
      <c r="I33" s="37">
        <f t="shared" si="0"/>
        <v>0</v>
      </c>
      <c r="J33" s="37">
        <f t="shared" si="1"/>
        <v>1</v>
      </c>
      <c r="K33" s="13" t="str">
        <f t="shared" si="2"/>
        <v>Met</v>
      </c>
      <c r="L33" s="13" t="str">
        <f t="shared" si="3"/>
        <v>PASS</v>
      </c>
      <c r="M33" s="1"/>
      <c r="N33" s="1"/>
      <c r="O33" s="1"/>
      <c r="P33" s="1"/>
      <c r="Q33" s="1"/>
      <c r="R33" s="1"/>
      <c r="S33" s="1"/>
      <c r="T33" s="1"/>
    </row>
    <row r="34" spans="1:20">
      <c r="A34" s="5">
        <v>46315</v>
      </c>
      <c r="B34" s="3" t="s">
        <v>309</v>
      </c>
      <c r="C34" s="3" t="s">
        <v>91</v>
      </c>
      <c r="D34" s="3" t="s">
        <v>310</v>
      </c>
      <c r="E34" s="3" t="s">
        <v>283</v>
      </c>
      <c r="F34" s="3" t="s">
        <v>286</v>
      </c>
      <c r="G34" s="11">
        <v>0.02</v>
      </c>
      <c r="H34" s="11">
        <v>1.7000000000000001E-2</v>
      </c>
      <c r="I34" s="37">
        <f t="shared" si="0"/>
        <v>2.9999999999999992E-3</v>
      </c>
      <c r="J34" s="37">
        <f t="shared" si="1"/>
        <v>1.1764705882352942</v>
      </c>
      <c r="K34" s="13" t="str">
        <f t="shared" si="2"/>
        <v>Met</v>
      </c>
      <c r="L34" s="13" t="str">
        <f t="shared" si="3"/>
        <v>PASS</v>
      </c>
      <c r="M34" s="1"/>
      <c r="N34" s="1"/>
      <c r="O34" s="1"/>
      <c r="P34" s="1"/>
      <c r="Q34" s="1"/>
      <c r="R34" s="1"/>
      <c r="S34" s="1"/>
      <c r="T34" s="1"/>
    </row>
    <row r="35" spans="1:20">
      <c r="A35" s="5">
        <v>46315</v>
      </c>
      <c r="B35" s="3" t="s">
        <v>311</v>
      </c>
      <c r="C35" s="3" t="s">
        <v>104</v>
      </c>
      <c r="D35" s="3" t="s">
        <v>312</v>
      </c>
      <c r="E35" s="3" t="s">
        <v>287</v>
      </c>
      <c r="F35" s="3" t="s">
        <v>286</v>
      </c>
      <c r="G35" s="10">
        <v>30</v>
      </c>
      <c r="H35" s="10">
        <v>65</v>
      </c>
      <c r="I35" s="36">
        <f t="shared" si="0"/>
        <v>-35</v>
      </c>
      <c r="J35" s="37">
        <f t="shared" si="1"/>
        <v>0.46153846153846156</v>
      </c>
      <c r="K35" s="13" t="str">
        <f t="shared" si="2"/>
        <v>Below target</v>
      </c>
      <c r="L35" s="13" t="str">
        <f t="shared" si="3"/>
        <v>PASS</v>
      </c>
      <c r="M35" s="1"/>
      <c r="N35" s="1"/>
      <c r="O35" s="1"/>
      <c r="P35" s="1"/>
      <c r="Q35" s="1"/>
      <c r="R35" s="1"/>
      <c r="S35" s="1"/>
      <c r="T35" s="1"/>
    </row>
    <row r="36" spans="1:20">
      <c r="A36" s="5">
        <v>46322</v>
      </c>
      <c r="B36" s="3" t="s">
        <v>303</v>
      </c>
      <c r="C36" s="3" t="s">
        <v>91</v>
      </c>
      <c r="D36" s="3" t="s">
        <v>304</v>
      </c>
      <c r="E36" s="3" t="s">
        <v>283</v>
      </c>
      <c r="F36" s="3" t="s">
        <v>284</v>
      </c>
      <c r="G36" s="11">
        <v>0.95</v>
      </c>
      <c r="H36" s="11">
        <v>0.93</v>
      </c>
      <c r="I36" s="37">
        <f t="shared" si="0"/>
        <v>-1.9999999999999907E-2</v>
      </c>
      <c r="J36" s="37">
        <f t="shared" si="1"/>
        <v>0.97894736842105268</v>
      </c>
      <c r="K36" s="13" t="str">
        <f t="shared" si="2"/>
        <v>Below target</v>
      </c>
      <c r="L36" s="13" t="str">
        <f t="shared" si="3"/>
        <v>PASS</v>
      </c>
      <c r="M36" s="1"/>
      <c r="N36" s="1"/>
      <c r="O36" s="1"/>
      <c r="P36" s="1"/>
      <c r="Q36" s="1"/>
      <c r="R36" s="1"/>
      <c r="S36" s="1"/>
      <c r="T36" s="1"/>
    </row>
    <row r="37" spans="1:20">
      <c r="A37" s="5">
        <v>46322</v>
      </c>
      <c r="B37" s="3" t="s">
        <v>305</v>
      </c>
      <c r="C37" s="3" t="s">
        <v>97</v>
      </c>
      <c r="D37" s="3" t="s">
        <v>306</v>
      </c>
      <c r="E37" s="3" t="s">
        <v>287</v>
      </c>
      <c r="F37" s="3" t="s">
        <v>286</v>
      </c>
      <c r="G37" s="10">
        <v>240</v>
      </c>
      <c r="H37" s="10">
        <v>215</v>
      </c>
      <c r="I37" s="36">
        <f t="shared" si="0"/>
        <v>25</v>
      </c>
      <c r="J37" s="37">
        <f t="shared" si="1"/>
        <v>1.1162790697674418</v>
      </c>
      <c r="K37" s="13" t="str">
        <f t="shared" si="2"/>
        <v>Met</v>
      </c>
      <c r="L37" s="13" t="str">
        <f t="shared" si="3"/>
        <v>PASS</v>
      </c>
      <c r="M37" s="1"/>
      <c r="N37" s="1"/>
      <c r="O37" s="1"/>
      <c r="P37" s="1"/>
      <c r="Q37" s="1"/>
      <c r="R37" s="1"/>
      <c r="S37" s="1"/>
      <c r="T37" s="1"/>
    </row>
    <row r="38" spans="1:20">
      <c r="A38" s="5">
        <v>46322</v>
      </c>
      <c r="B38" s="3" t="s">
        <v>307</v>
      </c>
      <c r="C38" s="3" t="s">
        <v>91</v>
      </c>
      <c r="D38" s="3" t="s">
        <v>308</v>
      </c>
      <c r="E38" s="3" t="s">
        <v>283</v>
      </c>
      <c r="F38" s="3" t="s">
        <v>284</v>
      </c>
      <c r="G38" s="11">
        <v>0.98</v>
      </c>
      <c r="H38" s="11">
        <v>0.875</v>
      </c>
      <c r="I38" s="37">
        <f t="shared" si="0"/>
        <v>-0.10499999999999998</v>
      </c>
      <c r="J38" s="37">
        <f t="shared" si="1"/>
        <v>0.8928571428571429</v>
      </c>
      <c r="K38" s="13" t="str">
        <f t="shared" si="2"/>
        <v>Below target</v>
      </c>
      <c r="L38" s="13" t="str">
        <f t="shared" si="3"/>
        <v>PASS</v>
      </c>
      <c r="M38" s="1"/>
      <c r="N38" s="1"/>
      <c r="O38" s="1"/>
      <c r="P38" s="1"/>
      <c r="Q38" s="1"/>
      <c r="R38" s="1"/>
      <c r="S38" s="1"/>
      <c r="T38" s="1"/>
    </row>
    <row r="39" spans="1:20">
      <c r="A39" s="5">
        <v>46322</v>
      </c>
      <c r="B39" s="3" t="s">
        <v>309</v>
      </c>
      <c r="C39" s="3" t="s">
        <v>91</v>
      </c>
      <c r="D39" s="3" t="s">
        <v>310</v>
      </c>
      <c r="E39" s="3" t="s">
        <v>283</v>
      </c>
      <c r="F39" s="3" t="s">
        <v>286</v>
      </c>
      <c r="G39" s="11">
        <v>0.02</v>
      </c>
      <c r="H39" s="11">
        <v>2.5999999999999999E-2</v>
      </c>
      <c r="I39" s="37">
        <f t="shared" si="0"/>
        <v>-5.9999999999999984E-3</v>
      </c>
      <c r="J39" s="37">
        <f t="shared" si="1"/>
        <v>0.76923076923076927</v>
      </c>
      <c r="K39" s="13" t="str">
        <f t="shared" si="2"/>
        <v>Below target</v>
      </c>
      <c r="L39" s="13" t="str">
        <f t="shared" si="3"/>
        <v>PASS</v>
      </c>
      <c r="M39" s="1"/>
      <c r="N39" s="1"/>
      <c r="O39" s="1"/>
      <c r="P39" s="1"/>
      <c r="Q39" s="1"/>
      <c r="R39" s="1"/>
      <c r="S39" s="1"/>
      <c r="T39" s="1"/>
    </row>
    <row r="40" spans="1:20">
      <c r="A40" s="5">
        <v>46322</v>
      </c>
      <c r="B40" s="3" t="s">
        <v>311</v>
      </c>
      <c r="C40" s="3" t="s">
        <v>104</v>
      </c>
      <c r="D40" s="3" t="s">
        <v>312</v>
      </c>
      <c r="E40" s="3" t="s">
        <v>287</v>
      </c>
      <c r="F40" s="3" t="s">
        <v>286</v>
      </c>
      <c r="G40" s="10">
        <v>30</v>
      </c>
      <c r="H40" s="10">
        <v>42</v>
      </c>
      <c r="I40" s="36">
        <f t="shared" si="0"/>
        <v>-12</v>
      </c>
      <c r="J40" s="37">
        <f t="shared" si="1"/>
        <v>0.7142857142857143</v>
      </c>
      <c r="K40" s="13" t="str">
        <f t="shared" si="2"/>
        <v>Below target</v>
      </c>
      <c r="L40" s="13" t="str">
        <f t="shared" si="3"/>
        <v>PASS</v>
      </c>
      <c r="M40" s="1"/>
      <c r="N40" s="1"/>
      <c r="O40" s="1"/>
      <c r="P40" s="1"/>
      <c r="Q40" s="1"/>
      <c r="R40" s="1"/>
      <c r="S40" s="1"/>
      <c r="T40" s="1"/>
    </row>
    <row r="41" spans="1:20">
      <c r="A41" s="5"/>
      <c r="B41" s="3"/>
      <c r="C41" s="3"/>
      <c r="D41" s="3"/>
      <c r="E41" s="3"/>
      <c r="F41" s="3"/>
      <c r="G41" s="3"/>
      <c r="H41" s="3"/>
      <c r="I41" s="13" t="str">
        <f t="shared" si="0"/>
        <v/>
      </c>
      <c r="J41" s="37" t="str">
        <f t="shared" si="1"/>
        <v/>
      </c>
      <c r="K41" s="13" t="str">
        <f t="shared" si="2"/>
        <v/>
      </c>
      <c r="L41" s="13" t="str">
        <f t="shared" si="3"/>
        <v/>
      </c>
      <c r="M41" s="1"/>
      <c r="N41" s="1"/>
      <c r="O41" s="1"/>
      <c r="P41" s="1"/>
      <c r="Q41" s="1"/>
      <c r="R41" s="1"/>
      <c r="S41" s="1"/>
      <c r="T41" s="1"/>
    </row>
    <row r="42" spans="1:20">
      <c r="A42" s="5"/>
      <c r="B42" s="3"/>
      <c r="C42" s="3"/>
      <c r="D42" s="3"/>
      <c r="E42" s="3"/>
      <c r="F42" s="3"/>
      <c r="G42" s="3"/>
      <c r="H42" s="3"/>
      <c r="I42" s="13" t="str">
        <f t="shared" si="0"/>
        <v/>
      </c>
      <c r="J42" s="37" t="str">
        <f t="shared" si="1"/>
        <v/>
      </c>
      <c r="K42" s="13" t="str">
        <f t="shared" si="2"/>
        <v/>
      </c>
      <c r="L42" s="13" t="str">
        <f t="shared" si="3"/>
        <v/>
      </c>
      <c r="M42" s="1"/>
      <c r="N42" s="1"/>
      <c r="O42" s="1"/>
      <c r="P42" s="1"/>
      <c r="Q42" s="1"/>
      <c r="R42" s="1"/>
      <c r="S42" s="1"/>
      <c r="T42" s="1"/>
    </row>
    <row r="43" spans="1:20">
      <c r="A43" s="5"/>
      <c r="B43" s="3"/>
      <c r="C43" s="3"/>
      <c r="D43" s="3"/>
      <c r="E43" s="3"/>
      <c r="F43" s="3"/>
      <c r="G43" s="3"/>
      <c r="H43" s="3"/>
      <c r="I43" s="13" t="str">
        <f t="shared" ref="I43:I74" si="4">IF(A43="","",IF(F43="Lower is better",G43-H43,H43-G43))</f>
        <v/>
      </c>
      <c r="J43" s="37" t="str">
        <f t="shared" ref="J43:J74" si="5">IF(A43="","",IF(OR(G43="",H43="",G43=0,H43=0),"",IF(F43="Lower is better",G43/H43,H43/G43)))</f>
        <v/>
      </c>
      <c r="K43" s="13" t="str">
        <f t="shared" ref="K43:K74" si="6">IF(A43="","",IF(OR(B43="",C43="",D43="",E43="",F43="",G43="",H43=""),"Missing",IF(F43="Higher is better",IF(H43&gt;=G43,"Met","Below target"),IF(F43="Lower is better",IF(H43&lt;=G43,"Met","Below target"),IF(H43=G43,"Met","Below target")))))</f>
        <v/>
      </c>
      <c r="L43" s="13" t="str">
        <f t="shared" ref="L43:L74" si="7">IF(A43="","",IF(OR(COUNTIFS($A$11:$A$150,A43,$B$11:$B$150,B43)&gt;1,B43="",C43="",D43="",E43="",F43="",G43="",H43=""),"ERROR","PASS"))</f>
        <v/>
      </c>
      <c r="M43" s="1"/>
      <c r="N43" s="1"/>
      <c r="O43" s="1"/>
      <c r="P43" s="1"/>
      <c r="Q43" s="1"/>
      <c r="R43" s="1"/>
      <c r="S43" s="1"/>
      <c r="T43" s="1"/>
    </row>
    <row r="44" spans="1:20">
      <c r="A44" s="5"/>
      <c r="B44" s="3"/>
      <c r="C44" s="3"/>
      <c r="D44" s="3"/>
      <c r="E44" s="3"/>
      <c r="F44" s="3"/>
      <c r="G44" s="3"/>
      <c r="H44" s="3"/>
      <c r="I44" s="13" t="str">
        <f t="shared" si="4"/>
        <v/>
      </c>
      <c r="J44" s="37" t="str">
        <f t="shared" si="5"/>
        <v/>
      </c>
      <c r="K44" s="13" t="str">
        <f t="shared" si="6"/>
        <v/>
      </c>
      <c r="L44" s="13" t="str">
        <f t="shared" si="7"/>
        <v/>
      </c>
      <c r="M44" s="1"/>
      <c r="N44" s="1"/>
      <c r="O44" s="1"/>
      <c r="P44" s="1"/>
      <c r="Q44" s="1"/>
      <c r="R44" s="1"/>
      <c r="S44" s="1"/>
      <c r="T44" s="1"/>
    </row>
    <row r="45" spans="1:20">
      <c r="A45" s="5"/>
      <c r="B45" s="3"/>
      <c r="C45" s="3"/>
      <c r="D45" s="3"/>
      <c r="E45" s="3"/>
      <c r="F45" s="3"/>
      <c r="G45" s="3"/>
      <c r="H45" s="3"/>
      <c r="I45" s="13" t="str">
        <f t="shared" si="4"/>
        <v/>
      </c>
      <c r="J45" s="37" t="str">
        <f t="shared" si="5"/>
        <v/>
      </c>
      <c r="K45" s="13" t="str">
        <f t="shared" si="6"/>
        <v/>
      </c>
      <c r="L45" s="13" t="str">
        <f t="shared" si="7"/>
        <v/>
      </c>
      <c r="M45" s="1"/>
      <c r="N45" s="1"/>
      <c r="O45" s="1"/>
      <c r="P45" s="1"/>
      <c r="Q45" s="1"/>
      <c r="R45" s="1"/>
      <c r="S45" s="1"/>
      <c r="T45" s="1"/>
    </row>
    <row r="46" spans="1:20">
      <c r="A46" s="5"/>
      <c r="B46" s="3"/>
      <c r="C46" s="3"/>
      <c r="D46" s="3"/>
      <c r="E46" s="3"/>
      <c r="F46" s="3"/>
      <c r="G46" s="3"/>
      <c r="H46" s="3"/>
      <c r="I46" s="13" t="str">
        <f t="shared" si="4"/>
        <v/>
      </c>
      <c r="J46" s="37" t="str">
        <f t="shared" si="5"/>
        <v/>
      </c>
      <c r="K46" s="13" t="str">
        <f t="shared" si="6"/>
        <v/>
      </c>
      <c r="L46" s="13" t="str">
        <f t="shared" si="7"/>
        <v/>
      </c>
      <c r="M46" s="1"/>
      <c r="N46" s="1"/>
      <c r="O46" s="1"/>
      <c r="P46" s="1"/>
      <c r="Q46" s="1"/>
      <c r="R46" s="1"/>
      <c r="S46" s="1"/>
      <c r="T46" s="1"/>
    </row>
    <row r="47" spans="1:20">
      <c r="A47" s="5"/>
      <c r="B47" s="3"/>
      <c r="C47" s="3"/>
      <c r="D47" s="3"/>
      <c r="E47" s="3"/>
      <c r="F47" s="3"/>
      <c r="G47" s="3"/>
      <c r="H47" s="3"/>
      <c r="I47" s="13" t="str">
        <f t="shared" si="4"/>
        <v/>
      </c>
      <c r="J47" s="37" t="str">
        <f t="shared" si="5"/>
        <v/>
      </c>
      <c r="K47" s="13" t="str">
        <f t="shared" si="6"/>
        <v/>
      </c>
      <c r="L47" s="13" t="str">
        <f t="shared" si="7"/>
        <v/>
      </c>
      <c r="M47" s="1"/>
      <c r="N47" s="1"/>
      <c r="O47" s="1"/>
      <c r="P47" s="1"/>
      <c r="Q47" s="1"/>
      <c r="R47" s="1"/>
      <c r="S47" s="1"/>
      <c r="T47" s="1"/>
    </row>
    <row r="48" spans="1:20">
      <c r="A48" s="5"/>
      <c r="B48" s="3"/>
      <c r="C48" s="3"/>
      <c r="D48" s="3"/>
      <c r="E48" s="3"/>
      <c r="F48" s="3"/>
      <c r="G48" s="3"/>
      <c r="H48" s="3"/>
      <c r="I48" s="13" t="str">
        <f t="shared" si="4"/>
        <v/>
      </c>
      <c r="J48" s="37" t="str">
        <f t="shared" si="5"/>
        <v/>
      </c>
      <c r="K48" s="13" t="str">
        <f t="shared" si="6"/>
        <v/>
      </c>
      <c r="L48" s="13" t="str">
        <f t="shared" si="7"/>
        <v/>
      </c>
      <c r="M48" s="1"/>
      <c r="N48" s="1"/>
      <c r="O48" s="1"/>
      <c r="P48" s="1"/>
      <c r="Q48" s="1"/>
      <c r="R48" s="1"/>
      <c r="S48" s="1"/>
      <c r="T48" s="1"/>
    </row>
    <row r="49" spans="1:20">
      <c r="A49" s="5"/>
      <c r="B49" s="3"/>
      <c r="C49" s="3"/>
      <c r="D49" s="3"/>
      <c r="E49" s="3"/>
      <c r="F49" s="3"/>
      <c r="G49" s="3"/>
      <c r="H49" s="3"/>
      <c r="I49" s="13" t="str">
        <f t="shared" si="4"/>
        <v/>
      </c>
      <c r="J49" s="37" t="str">
        <f t="shared" si="5"/>
        <v/>
      </c>
      <c r="K49" s="13" t="str">
        <f t="shared" si="6"/>
        <v/>
      </c>
      <c r="L49" s="13" t="str">
        <f t="shared" si="7"/>
        <v/>
      </c>
      <c r="M49" s="1"/>
      <c r="N49" s="1"/>
      <c r="O49" s="1"/>
      <c r="P49" s="1"/>
      <c r="Q49" s="1"/>
      <c r="R49" s="1"/>
      <c r="S49" s="1"/>
      <c r="T49" s="1"/>
    </row>
    <row r="50" spans="1:20">
      <c r="A50" s="5"/>
      <c r="B50" s="3"/>
      <c r="C50" s="3"/>
      <c r="D50" s="3"/>
      <c r="E50" s="3"/>
      <c r="F50" s="3"/>
      <c r="G50" s="3"/>
      <c r="H50" s="3"/>
      <c r="I50" s="13" t="str">
        <f t="shared" si="4"/>
        <v/>
      </c>
      <c r="J50" s="37" t="str">
        <f t="shared" si="5"/>
        <v/>
      </c>
      <c r="K50" s="13" t="str">
        <f t="shared" si="6"/>
        <v/>
      </c>
      <c r="L50" s="13" t="str">
        <f t="shared" si="7"/>
        <v/>
      </c>
      <c r="M50" s="1"/>
      <c r="N50" s="1"/>
      <c r="O50" s="1"/>
      <c r="P50" s="1"/>
      <c r="Q50" s="1"/>
      <c r="R50" s="1"/>
      <c r="S50" s="1"/>
      <c r="T50" s="1"/>
    </row>
    <row r="51" spans="1:20">
      <c r="A51" s="5"/>
      <c r="B51" s="3"/>
      <c r="C51" s="3"/>
      <c r="D51" s="3"/>
      <c r="E51" s="3"/>
      <c r="F51" s="3"/>
      <c r="G51" s="3"/>
      <c r="H51" s="3"/>
      <c r="I51" s="13" t="str">
        <f t="shared" si="4"/>
        <v/>
      </c>
      <c r="J51" s="37" t="str">
        <f t="shared" si="5"/>
        <v/>
      </c>
      <c r="K51" s="13" t="str">
        <f t="shared" si="6"/>
        <v/>
      </c>
      <c r="L51" s="13" t="str">
        <f t="shared" si="7"/>
        <v/>
      </c>
      <c r="M51" s="1"/>
      <c r="N51" s="1"/>
      <c r="O51" s="1"/>
      <c r="P51" s="1"/>
      <c r="Q51" s="1"/>
      <c r="R51" s="1"/>
      <c r="S51" s="1"/>
      <c r="T51" s="1"/>
    </row>
    <row r="52" spans="1:20">
      <c r="A52" s="5"/>
      <c r="B52" s="3"/>
      <c r="C52" s="3"/>
      <c r="D52" s="3"/>
      <c r="E52" s="3"/>
      <c r="F52" s="3"/>
      <c r="G52" s="3"/>
      <c r="H52" s="3"/>
      <c r="I52" s="13" t="str">
        <f t="shared" si="4"/>
        <v/>
      </c>
      <c r="J52" s="37" t="str">
        <f t="shared" si="5"/>
        <v/>
      </c>
      <c r="K52" s="13" t="str">
        <f t="shared" si="6"/>
        <v/>
      </c>
      <c r="L52" s="13" t="str">
        <f t="shared" si="7"/>
        <v/>
      </c>
      <c r="M52" s="1"/>
      <c r="N52" s="1"/>
      <c r="O52" s="1"/>
      <c r="P52" s="1"/>
      <c r="Q52" s="1"/>
      <c r="R52" s="1"/>
      <c r="S52" s="1"/>
      <c r="T52" s="1"/>
    </row>
    <row r="53" spans="1:20">
      <c r="A53" s="5"/>
      <c r="B53" s="3"/>
      <c r="C53" s="3"/>
      <c r="D53" s="3"/>
      <c r="E53" s="3"/>
      <c r="F53" s="3"/>
      <c r="G53" s="3"/>
      <c r="H53" s="3"/>
      <c r="I53" s="13" t="str">
        <f t="shared" si="4"/>
        <v/>
      </c>
      <c r="J53" s="37" t="str">
        <f t="shared" si="5"/>
        <v/>
      </c>
      <c r="K53" s="13" t="str">
        <f t="shared" si="6"/>
        <v/>
      </c>
      <c r="L53" s="13" t="str">
        <f t="shared" si="7"/>
        <v/>
      </c>
      <c r="M53" s="1"/>
      <c r="N53" s="1"/>
      <c r="O53" s="1"/>
      <c r="P53" s="1"/>
      <c r="Q53" s="1"/>
      <c r="R53" s="1"/>
      <c r="S53" s="1"/>
      <c r="T53" s="1"/>
    </row>
    <row r="54" spans="1:20">
      <c r="A54" s="5"/>
      <c r="B54" s="3"/>
      <c r="C54" s="3"/>
      <c r="D54" s="3"/>
      <c r="E54" s="3"/>
      <c r="F54" s="3"/>
      <c r="G54" s="3"/>
      <c r="H54" s="3"/>
      <c r="I54" s="13" t="str">
        <f t="shared" si="4"/>
        <v/>
      </c>
      <c r="J54" s="37" t="str">
        <f t="shared" si="5"/>
        <v/>
      </c>
      <c r="K54" s="13" t="str">
        <f t="shared" si="6"/>
        <v/>
      </c>
      <c r="L54" s="13" t="str">
        <f t="shared" si="7"/>
        <v/>
      </c>
      <c r="M54" s="1"/>
      <c r="N54" s="1"/>
      <c r="O54" s="1"/>
      <c r="P54" s="1"/>
      <c r="Q54" s="1"/>
      <c r="R54" s="1"/>
      <c r="S54" s="1"/>
      <c r="T54" s="1"/>
    </row>
    <row r="55" spans="1:20">
      <c r="A55" s="5"/>
      <c r="B55" s="3"/>
      <c r="C55" s="3"/>
      <c r="D55" s="3"/>
      <c r="E55" s="3"/>
      <c r="F55" s="3"/>
      <c r="G55" s="3"/>
      <c r="H55" s="3"/>
      <c r="I55" s="13" t="str">
        <f t="shared" si="4"/>
        <v/>
      </c>
      <c r="J55" s="37" t="str">
        <f t="shared" si="5"/>
        <v/>
      </c>
      <c r="K55" s="13" t="str">
        <f t="shared" si="6"/>
        <v/>
      </c>
      <c r="L55" s="13" t="str">
        <f t="shared" si="7"/>
        <v/>
      </c>
      <c r="M55" s="1"/>
      <c r="N55" s="1"/>
      <c r="O55" s="1"/>
      <c r="P55" s="1"/>
      <c r="Q55" s="1"/>
      <c r="R55" s="1"/>
      <c r="S55" s="1"/>
      <c r="T55" s="1"/>
    </row>
    <row r="56" spans="1:20">
      <c r="A56" s="5"/>
      <c r="B56" s="3"/>
      <c r="C56" s="3"/>
      <c r="D56" s="3"/>
      <c r="E56" s="3"/>
      <c r="F56" s="3"/>
      <c r="G56" s="3"/>
      <c r="H56" s="3"/>
      <c r="I56" s="13" t="str">
        <f t="shared" si="4"/>
        <v/>
      </c>
      <c r="J56" s="37" t="str">
        <f t="shared" si="5"/>
        <v/>
      </c>
      <c r="K56" s="13" t="str">
        <f t="shared" si="6"/>
        <v/>
      </c>
      <c r="L56" s="13" t="str">
        <f t="shared" si="7"/>
        <v/>
      </c>
      <c r="M56" s="1"/>
      <c r="N56" s="1"/>
      <c r="O56" s="1"/>
      <c r="P56" s="1"/>
      <c r="Q56" s="1"/>
      <c r="R56" s="1"/>
      <c r="S56" s="1"/>
      <c r="T56" s="1"/>
    </row>
    <row r="57" spans="1:20">
      <c r="A57" s="5"/>
      <c r="B57" s="3"/>
      <c r="C57" s="3"/>
      <c r="D57" s="3"/>
      <c r="E57" s="3"/>
      <c r="F57" s="3"/>
      <c r="G57" s="3"/>
      <c r="H57" s="3"/>
      <c r="I57" s="13" t="str">
        <f t="shared" si="4"/>
        <v/>
      </c>
      <c r="J57" s="37" t="str">
        <f t="shared" si="5"/>
        <v/>
      </c>
      <c r="K57" s="13" t="str">
        <f t="shared" si="6"/>
        <v/>
      </c>
      <c r="L57" s="13" t="str">
        <f t="shared" si="7"/>
        <v/>
      </c>
      <c r="M57" s="1"/>
      <c r="N57" s="1"/>
      <c r="O57" s="1"/>
      <c r="P57" s="1"/>
      <c r="Q57" s="1"/>
      <c r="R57" s="1"/>
      <c r="S57" s="1"/>
      <c r="T57" s="1"/>
    </row>
    <row r="58" spans="1:20">
      <c r="A58" s="5"/>
      <c r="B58" s="3"/>
      <c r="C58" s="3"/>
      <c r="D58" s="3"/>
      <c r="E58" s="3"/>
      <c r="F58" s="3"/>
      <c r="G58" s="3"/>
      <c r="H58" s="3"/>
      <c r="I58" s="13" t="str">
        <f t="shared" si="4"/>
        <v/>
      </c>
      <c r="J58" s="37" t="str">
        <f t="shared" si="5"/>
        <v/>
      </c>
      <c r="K58" s="13" t="str">
        <f t="shared" si="6"/>
        <v/>
      </c>
      <c r="L58" s="13" t="str">
        <f t="shared" si="7"/>
        <v/>
      </c>
      <c r="M58" s="1"/>
      <c r="N58" s="1"/>
      <c r="O58" s="1"/>
      <c r="P58" s="1"/>
      <c r="Q58" s="1"/>
      <c r="R58" s="1"/>
      <c r="S58" s="1"/>
      <c r="T58" s="1"/>
    </row>
    <row r="59" spans="1:20">
      <c r="A59" s="5"/>
      <c r="B59" s="3"/>
      <c r="C59" s="3"/>
      <c r="D59" s="3"/>
      <c r="E59" s="3"/>
      <c r="F59" s="3"/>
      <c r="G59" s="3"/>
      <c r="H59" s="3"/>
      <c r="I59" s="13" t="str">
        <f t="shared" si="4"/>
        <v/>
      </c>
      <c r="J59" s="37" t="str">
        <f t="shared" si="5"/>
        <v/>
      </c>
      <c r="K59" s="13" t="str">
        <f t="shared" si="6"/>
        <v/>
      </c>
      <c r="L59" s="13" t="str">
        <f t="shared" si="7"/>
        <v/>
      </c>
      <c r="M59" s="1"/>
      <c r="N59" s="1"/>
      <c r="O59" s="1"/>
      <c r="P59" s="1"/>
      <c r="Q59" s="1"/>
      <c r="R59" s="1"/>
      <c r="S59" s="1"/>
      <c r="T59" s="1"/>
    </row>
    <row r="60" spans="1:20">
      <c r="A60" s="5"/>
      <c r="B60" s="3"/>
      <c r="C60" s="3"/>
      <c r="D60" s="3"/>
      <c r="E60" s="3"/>
      <c r="F60" s="3"/>
      <c r="G60" s="3"/>
      <c r="H60" s="3"/>
      <c r="I60" s="13" t="str">
        <f t="shared" si="4"/>
        <v/>
      </c>
      <c r="J60" s="37" t="str">
        <f t="shared" si="5"/>
        <v/>
      </c>
      <c r="K60" s="13" t="str">
        <f t="shared" si="6"/>
        <v/>
      </c>
      <c r="L60" s="13" t="str">
        <f t="shared" si="7"/>
        <v/>
      </c>
      <c r="M60" s="1"/>
      <c r="N60" s="1"/>
      <c r="O60" s="1"/>
      <c r="P60" s="1"/>
      <c r="Q60" s="1"/>
      <c r="R60" s="1"/>
      <c r="S60" s="1"/>
      <c r="T60" s="1"/>
    </row>
    <row r="61" spans="1:20">
      <c r="A61" s="5"/>
      <c r="B61" s="3"/>
      <c r="C61" s="3"/>
      <c r="D61" s="3"/>
      <c r="E61" s="3"/>
      <c r="F61" s="3"/>
      <c r="G61" s="3"/>
      <c r="H61" s="3"/>
      <c r="I61" s="13" t="str">
        <f t="shared" si="4"/>
        <v/>
      </c>
      <c r="J61" s="37" t="str">
        <f t="shared" si="5"/>
        <v/>
      </c>
      <c r="K61" s="13" t="str">
        <f t="shared" si="6"/>
        <v/>
      </c>
      <c r="L61" s="13" t="str">
        <f t="shared" si="7"/>
        <v/>
      </c>
      <c r="M61" s="1"/>
      <c r="N61" s="1"/>
      <c r="O61" s="1"/>
      <c r="P61" s="1"/>
      <c r="Q61" s="1"/>
      <c r="R61" s="1"/>
      <c r="S61" s="1"/>
      <c r="T61" s="1"/>
    </row>
    <row r="62" spans="1:20">
      <c r="A62" s="5"/>
      <c r="B62" s="3"/>
      <c r="C62" s="3"/>
      <c r="D62" s="3"/>
      <c r="E62" s="3"/>
      <c r="F62" s="3"/>
      <c r="G62" s="3"/>
      <c r="H62" s="3"/>
      <c r="I62" s="13" t="str">
        <f t="shared" si="4"/>
        <v/>
      </c>
      <c r="J62" s="37" t="str">
        <f t="shared" si="5"/>
        <v/>
      </c>
      <c r="K62" s="13" t="str">
        <f t="shared" si="6"/>
        <v/>
      </c>
      <c r="L62" s="13" t="str">
        <f t="shared" si="7"/>
        <v/>
      </c>
      <c r="M62" s="1"/>
      <c r="N62" s="1"/>
      <c r="O62" s="1"/>
      <c r="P62" s="1"/>
      <c r="Q62" s="1"/>
      <c r="R62" s="1"/>
      <c r="S62" s="1"/>
      <c r="T62" s="1"/>
    </row>
    <row r="63" spans="1:20">
      <c r="A63" s="5"/>
      <c r="B63" s="3"/>
      <c r="C63" s="3"/>
      <c r="D63" s="3"/>
      <c r="E63" s="3"/>
      <c r="F63" s="3"/>
      <c r="G63" s="3"/>
      <c r="H63" s="3"/>
      <c r="I63" s="13" t="str">
        <f t="shared" si="4"/>
        <v/>
      </c>
      <c r="J63" s="37" t="str">
        <f t="shared" si="5"/>
        <v/>
      </c>
      <c r="K63" s="13" t="str">
        <f t="shared" si="6"/>
        <v/>
      </c>
      <c r="L63" s="13" t="str">
        <f t="shared" si="7"/>
        <v/>
      </c>
      <c r="M63" s="1"/>
      <c r="N63" s="1"/>
      <c r="O63" s="1"/>
      <c r="P63" s="1"/>
      <c r="Q63" s="1"/>
      <c r="R63" s="1"/>
      <c r="S63" s="1"/>
      <c r="T63" s="1"/>
    </row>
    <row r="64" spans="1:20">
      <c r="A64" s="5"/>
      <c r="B64" s="3"/>
      <c r="C64" s="3"/>
      <c r="D64" s="3"/>
      <c r="E64" s="3"/>
      <c r="F64" s="3"/>
      <c r="G64" s="3"/>
      <c r="H64" s="3"/>
      <c r="I64" s="13" t="str">
        <f t="shared" si="4"/>
        <v/>
      </c>
      <c r="J64" s="37" t="str">
        <f t="shared" si="5"/>
        <v/>
      </c>
      <c r="K64" s="13" t="str">
        <f t="shared" si="6"/>
        <v/>
      </c>
      <c r="L64" s="13" t="str">
        <f t="shared" si="7"/>
        <v/>
      </c>
      <c r="M64" s="1"/>
      <c r="N64" s="1"/>
      <c r="O64" s="1"/>
      <c r="P64" s="1"/>
      <c r="Q64" s="1"/>
      <c r="R64" s="1"/>
      <c r="S64" s="1"/>
      <c r="T64" s="1"/>
    </row>
    <row r="65" spans="1:20">
      <c r="A65" s="5"/>
      <c r="B65" s="3"/>
      <c r="C65" s="3"/>
      <c r="D65" s="3"/>
      <c r="E65" s="3"/>
      <c r="F65" s="3"/>
      <c r="G65" s="3"/>
      <c r="H65" s="3"/>
      <c r="I65" s="13" t="str">
        <f t="shared" si="4"/>
        <v/>
      </c>
      <c r="J65" s="37" t="str">
        <f t="shared" si="5"/>
        <v/>
      </c>
      <c r="K65" s="13" t="str">
        <f t="shared" si="6"/>
        <v/>
      </c>
      <c r="L65" s="13" t="str">
        <f t="shared" si="7"/>
        <v/>
      </c>
      <c r="M65" s="1"/>
      <c r="N65" s="1"/>
      <c r="O65" s="1"/>
      <c r="P65" s="1"/>
      <c r="Q65" s="1"/>
      <c r="R65" s="1"/>
      <c r="S65" s="1"/>
      <c r="T65" s="1"/>
    </row>
    <row r="66" spans="1:20">
      <c r="A66" s="5"/>
      <c r="B66" s="3"/>
      <c r="C66" s="3"/>
      <c r="D66" s="3"/>
      <c r="E66" s="3"/>
      <c r="F66" s="3"/>
      <c r="G66" s="3"/>
      <c r="H66" s="3"/>
      <c r="I66" s="13" t="str">
        <f t="shared" si="4"/>
        <v/>
      </c>
      <c r="J66" s="37" t="str">
        <f t="shared" si="5"/>
        <v/>
      </c>
      <c r="K66" s="13" t="str">
        <f t="shared" si="6"/>
        <v/>
      </c>
      <c r="L66" s="13" t="str">
        <f t="shared" si="7"/>
        <v/>
      </c>
      <c r="M66" s="1"/>
      <c r="N66" s="1"/>
      <c r="O66" s="1"/>
      <c r="P66" s="1"/>
      <c r="Q66" s="1"/>
      <c r="R66" s="1"/>
      <c r="S66" s="1"/>
      <c r="T66" s="1"/>
    </row>
    <row r="67" spans="1:20">
      <c r="A67" s="5"/>
      <c r="B67" s="3"/>
      <c r="C67" s="3"/>
      <c r="D67" s="3"/>
      <c r="E67" s="3"/>
      <c r="F67" s="3"/>
      <c r="G67" s="3"/>
      <c r="H67" s="3"/>
      <c r="I67" s="13" t="str">
        <f t="shared" si="4"/>
        <v/>
      </c>
      <c r="J67" s="37" t="str">
        <f t="shared" si="5"/>
        <v/>
      </c>
      <c r="K67" s="13" t="str">
        <f t="shared" si="6"/>
        <v/>
      </c>
      <c r="L67" s="13" t="str">
        <f t="shared" si="7"/>
        <v/>
      </c>
      <c r="M67" s="1"/>
      <c r="N67" s="1"/>
      <c r="O67" s="1"/>
      <c r="P67" s="1"/>
      <c r="Q67" s="1"/>
      <c r="R67" s="1"/>
      <c r="S67" s="1"/>
      <c r="T67" s="1"/>
    </row>
    <row r="68" spans="1:20">
      <c r="A68" s="5"/>
      <c r="B68" s="3"/>
      <c r="C68" s="3"/>
      <c r="D68" s="3"/>
      <c r="E68" s="3"/>
      <c r="F68" s="3"/>
      <c r="G68" s="3"/>
      <c r="H68" s="3"/>
      <c r="I68" s="13" t="str">
        <f t="shared" si="4"/>
        <v/>
      </c>
      <c r="J68" s="37" t="str">
        <f t="shared" si="5"/>
        <v/>
      </c>
      <c r="K68" s="13" t="str">
        <f t="shared" si="6"/>
        <v/>
      </c>
      <c r="L68" s="13" t="str">
        <f t="shared" si="7"/>
        <v/>
      </c>
      <c r="M68" s="1"/>
      <c r="N68" s="1"/>
      <c r="O68" s="1"/>
      <c r="P68" s="1"/>
      <c r="Q68" s="1"/>
      <c r="R68" s="1"/>
      <c r="S68" s="1"/>
      <c r="T68" s="1"/>
    </row>
    <row r="69" spans="1:20">
      <c r="A69" s="5"/>
      <c r="B69" s="3"/>
      <c r="C69" s="3"/>
      <c r="D69" s="3"/>
      <c r="E69" s="3"/>
      <c r="F69" s="3"/>
      <c r="G69" s="3"/>
      <c r="H69" s="3"/>
      <c r="I69" s="13" t="str">
        <f t="shared" si="4"/>
        <v/>
      </c>
      <c r="J69" s="37" t="str">
        <f t="shared" si="5"/>
        <v/>
      </c>
      <c r="K69" s="13" t="str">
        <f t="shared" si="6"/>
        <v/>
      </c>
      <c r="L69" s="13" t="str">
        <f t="shared" si="7"/>
        <v/>
      </c>
      <c r="M69" s="1"/>
      <c r="N69" s="1"/>
      <c r="O69" s="1"/>
      <c r="P69" s="1"/>
      <c r="Q69" s="1"/>
      <c r="R69" s="1"/>
      <c r="S69" s="1"/>
      <c r="T69" s="1"/>
    </row>
    <row r="70" spans="1:20">
      <c r="A70" s="5"/>
      <c r="B70" s="3"/>
      <c r="C70" s="3"/>
      <c r="D70" s="3"/>
      <c r="E70" s="3"/>
      <c r="F70" s="3"/>
      <c r="G70" s="3"/>
      <c r="H70" s="3"/>
      <c r="I70" s="13" t="str">
        <f t="shared" si="4"/>
        <v/>
      </c>
      <c r="J70" s="37" t="str">
        <f t="shared" si="5"/>
        <v/>
      </c>
      <c r="K70" s="13" t="str">
        <f t="shared" si="6"/>
        <v/>
      </c>
      <c r="L70" s="13" t="str">
        <f t="shared" si="7"/>
        <v/>
      </c>
      <c r="M70" s="1"/>
      <c r="N70" s="1"/>
      <c r="O70" s="1"/>
      <c r="P70" s="1"/>
      <c r="Q70" s="1"/>
      <c r="R70" s="1"/>
      <c r="S70" s="1"/>
      <c r="T70" s="1"/>
    </row>
    <row r="71" spans="1:20">
      <c r="A71" s="5"/>
      <c r="B71" s="3"/>
      <c r="C71" s="3"/>
      <c r="D71" s="3"/>
      <c r="E71" s="3"/>
      <c r="F71" s="3"/>
      <c r="G71" s="3"/>
      <c r="H71" s="3"/>
      <c r="I71" s="13" t="str">
        <f t="shared" si="4"/>
        <v/>
      </c>
      <c r="J71" s="37" t="str">
        <f t="shared" si="5"/>
        <v/>
      </c>
      <c r="K71" s="13" t="str">
        <f t="shared" si="6"/>
        <v/>
      </c>
      <c r="L71" s="13" t="str">
        <f t="shared" si="7"/>
        <v/>
      </c>
      <c r="M71" s="1"/>
      <c r="N71" s="1"/>
      <c r="O71" s="1"/>
      <c r="P71" s="1"/>
      <c r="Q71" s="1"/>
      <c r="R71" s="1"/>
      <c r="S71" s="1"/>
      <c r="T71" s="1"/>
    </row>
    <row r="72" spans="1:20">
      <c r="A72" s="5"/>
      <c r="B72" s="3"/>
      <c r="C72" s="3"/>
      <c r="D72" s="3"/>
      <c r="E72" s="3"/>
      <c r="F72" s="3"/>
      <c r="G72" s="3"/>
      <c r="H72" s="3"/>
      <c r="I72" s="13" t="str">
        <f t="shared" si="4"/>
        <v/>
      </c>
      <c r="J72" s="37" t="str">
        <f t="shared" si="5"/>
        <v/>
      </c>
      <c r="K72" s="13" t="str">
        <f t="shared" si="6"/>
        <v/>
      </c>
      <c r="L72" s="13" t="str">
        <f t="shared" si="7"/>
        <v/>
      </c>
      <c r="M72" s="1"/>
      <c r="N72" s="1"/>
      <c r="O72" s="1"/>
      <c r="P72" s="1"/>
      <c r="Q72" s="1"/>
      <c r="R72" s="1"/>
      <c r="S72" s="1"/>
      <c r="T72" s="1"/>
    </row>
    <row r="73" spans="1:20">
      <c r="A73" s="5"/>
      <c r="B73" s="3"/>
      <c r="C73" s="3"/>
      <c r="D73" s="3"/>
      <c r="E73" s="3"/>
      <c r="F73" s="3"/>
      <c r="G73" s="3"/>
      <c r="H73" s="3"/>
      <c r="I73" s="13" t="str">
        <f t="shared" si="4"/>
        <v/>
      </c>
      <c r="J73" s="37" t="str">
        <f t="shared" si="5"/>
        <v/>
      </c>
      <c r="K73" s="13" t="str">
        <f t="shared" si="6"/>
        <v/>
      </c>
      <c r="L73" s="13" t="str">
        <f t="shared" si="7"/>
        <v/>
      </c>
      <c r="M73" s="1"/>
      <c r="N73" s="1"/>
      <c r="O73" s="1"/>
      <c r="P73" s="1"/>
      <c r="Q73" s="1"/>
      <c r="R73" s="1"/>
      <c r="S73" s="1"/>
      <c r="T73" s="1"/>
    </row>
    <row r="74" spans="1:20">
      <c r="A74" s="5"/>
      <c r="B74" s="3"/>
      <c r="C74" s="3"/>
      <c r="D74" s="3"/>
      <c r="E74" s="3"/>
      <c r="F74" s="3"/>
      <c r="G74" s="3"/>
      <c r="H74" s="3"/>
      <c r="I74" s="13" t="str">
        <f t="shared" si="4"/>
        <v/>
      </c>
      <c r="J74" s="37" t="str">
        <f t="shared" si="5"/>
        <v/>
      </c>
      <c r="K74" s="13" t="str">
        <f t="shared" si="6"/>
        <v/>
      </c>
      <c r="L74" s="13" t="str">
        <f t="shared" si="7"/>
        <v/>
      </c>
      <c r="M74" s="1"/>
      <c r="N74" s="1"/>
      <c r="O74" s="1"/>
      <c r="P74" s="1"/>
      <c r="Q74" s="1"/>
      <c r="R74" s="1"/>
      <c r="S74" s="1"/>
      <c r="T74" s="1"/>
    </row>
    <row r="75" spans="1:20">
      <c r="A75" s="5"/>
      <c r="B75" s="3"/>
      <c r="C75" s="3"/>
      <c r="D75" s="3"/>
      <c r="E75" s="3"/>
      <c r="F75" s="3"/>
      <c r="G75" s="3"/>
      <c r="H75" s="3"/>
      <c r="I75" s="13" t="str">
        <f t="shared" ref="I75:I106" si="8">IF(A75="","",IF(F75="Lower is better",G75-H75,H75-G75))</f>
        <v/>
      </c>
      <c r="J75" s="37" t="str">
        <f t="shared" ref="J75:J106" si="9">IF(A75="","",IF(OR(G75="",H75="",G75=0,H75=0),"",IF(F75="Lower is better",G75/H75,H75/G75)))</f>
        <v/>
      </c>
      <c r="K75" s="13" t="str">
        <f t="shared" ref="K75:K106" si="10">IF(A75="","",IF(OR(B75="",C75="",D75="",E75="",F75="",G75="",H75=""),"Missing",IF(F75="Higher is better",IF(H75&gt;=G75,"Met","Below target"),IF(F75="Lower is better",IF(H75&lt;=G75,"Met","Below target"),IF(H75=G75,"Met","Below target")))))</f>
        <v/>
      </c>
      <c r="L75" s="13" t="str">
        <f t="shared" ref="L75:L106" si="11">IF(A75="","",IF(OR(COUNTIFS($A$11:$A$150,A75,$B$11:$B$150,B75)&gt;1,B75="",C75="",D75="",E75="",F75="",G75="",H75=""),"ERROR","PASS"))</f>
        <v/>
      </c>
      <c r="M75" s="1"/>
      <c r="N75" s="1"/>
      <c r="O75" s="1"/>
      <c r="P75" s="1"/>
      <c r="Q75" s="1"/>
      <c r="R75" s="1"/>
      <c r="S75" s="1"/>
      <c r="T75" s="1"/>
    </row>
    <row r="76" spans="1:20">
      <c r="A76" s="5"/>
      <c r="B76" s="3"/>
      <c r="C76" s="3"/>
      <c r="D76" s="3"/>
      <c r="E76" s="3"/>
      <c r="F76" s="3"/>
      <c r="G76" s="3"/>
      <c r="H76" s="3"/>
      <c r="I76" s="13" t="str">
        <f t="shared" si="8"/>
        <v/>
      </c>
      <c r="J76" s="37" t="str">
        <f t="shared" si="9"/>
        <v/>
      </c>
      <c r="K76" s="13" t="str">
        <f t="shared" si="10"/>
        <v/>
      </c>
      <c r="L76" s="13" t="str">
        <f t="shared" si="11"/>
        <v/>
      </c>
      <c r="M76" s="1"/>
      <c r="N76" s="1"/>
      <c r="O76" s="1"/>
      <c r="P76" s="1"/>
      <c r="Q76" s="1"/>
      <c r="R76" s="1"/>
      <c r="S76" s="1"/>
      <c r="T76" s="1"/>
    </row>
    <row r="77" spans="1:20">
      <c r="A77" s="5"/>
      <c r="B77" s="3"/>
      <c r="C77" s="3"/>
      <c r="D77" s="3"/>
      <c r="E77" s="3"/>
      <c r="F77" s="3"/>
      <c r="G77" s="3"/>
      <c r="H77" s="3"/>
      <c r="I77" s="13" t="str">
        <f t="shared" si="8"/>
        <v/>
      </c>
      <c r="J77" s="37" t="str">
        <f t="shared" si="9"/>
        <v/>
      </c>
      <c r="K77" s="13" t="str">
        <f t="shared" si="10"/>
        <v/>
      </c>
      <c r="L77" s="13" t="str">
        <f t="shared" si="11"/>
        <v/>
      </c>
      <c r="M77" s="1"/>
      <c r="N77" s="1"/>
      <c r="O77" s="1"/>
      <c r="P77" s="1"/>
      <c r="Q77" s="1"/>
      <c r="R77" s="1"/>
      <c r="S77" s="1"/>
      <c r="T77" s="1"/>
    </row>
    <row r="78" spans="1:20">
      <c r="A78" s="5"/>
      <c r="B78" s="3"/>
      <c r="C78" s="3"/>
      <c r="D78" s="3"/>
      <c r="E78" s="3"/>
      <c r="F78" s="3"/>
      <c r="G78" s="3"/>
      <c r="H78" s="3"/>
      <c r="I78" s="13" t="str">
        <f t="shared" si="8"/>
        <v/>
      </c>
      <c r="J78" s="37" t="str">
        <f t="shared" si="9"/>
        <v/>
      </c>
      <c r="K78" s="13" t="str">
        <f t="shared" si="10"/>
        <v/>
      </c>
      <c r="L78" s="13" t="str">
        <f t="shared" si="11"/>
        <v/>
      </c>
      <c r="M78" s="1"/>
      <c r="N78" s="1"/>
      <c r="O78" s="1"/>
      <c r="P78" s="1"/>
      <c r="Q78" s="1"/>
      <c r="R78" s="1"/>
      <c r="S78" s="1"/>
      <c r="T78" s="1"/>
    </row>
    <row r="79" spans="1:20">
      <c r="A79" s="5"/>
      <c r="B79" s="3"/>
      <c r="C79" s="3"/>
      <c r="D79" s="3"/>
      <c r="E79" s="3"/>
      <c r="F79" s="3"/>
      <c r="G79" s="3"/>
      <c r="H79" s="3"/>
      <c r="I79" s="13" t="str">
        <f t="shared" si="8"/>
        <v/>
      </c>
      <c r="J79" s="37" t="str">
        <f t="shared" si="9"/>
        <v/>
      </c>
      <c r="K79" s="13" t="str">
        <f t="shared" si="10"/>
        <v/>
      </c>
      <c r="L79" s="13" t="str">
        <f t="shared" si="11"/>
        <v/>
      </c>
      <c r="M79" s="1"/>
      <c r="N79" s="1"/>
      <c r="O79" s="1"/>
      <c r="P79" s="1"/>
      <c r="Q79" s="1"/>
      <c r="R79" s="1"/>
      <c r="S79" s="1"/>
      <c r="T79" s="1"/>
    </row>
    <row r="80" spans="1:20">
      <c r="A80" s="5"/>
      <c r="B80" s="3"/>
      <c r="C80" s="3"/>
      <c r="D80" s="3"/>
      <c r="E80" s="3"/>
      <c r="F80" s="3"/>
      <c r="G80" s="3"/>
      <c r="H80" s="3"/>
      <c r="I80" s="13" t="str">
        <f t="shared" si="8"/>
        <v/>
      </c>
      <c r="J80" s="37" t="str">
        <f t="shared" si="9"/>
        <v/>
      </c>
      <c r="K80" s="13" t="str">
        <f t="shared" si="10"/>
        <v/>
      </c>
      <c r="L80" s="13" t="str">
        <f t="shared" si="11"/>
        <v/>
      </c>
      <c r="M80" s="1"/>
      <c r="N80" s="1"/>
      <c r="O80" s="1"/>
      <c r="P80" s="1"/>
      <c r="Q80" s="1"/>
      <c r="R80" s="1"/>
      <c r="S80" s="1"/>
      <c r="T80" s="1"/>
    </row>
    <row r="81" spans="1:20">
      <c r="A81" s="5"/>
      <c r="B81" s="3"/>
      <c r="C81" s="3"/>
      <c r="D81" s="3"/>
      <c r="E81" s="3"/>
      <c r="F81" s="3"/>
      <c r="G81" s="3"/>
      <c r="H81" s="3"/>
      <c r="I81" s="13" t="str">
        <f t="shared" si="8"/>
        <v/>
      </c>
      <c r="J81" s="37" t="str">
        <f t="shared" si="9"/>
        <v/>
      </c>
      <c r="K81" s="13" t="str">
        <f t="shared" si="10"/>
        <v/>
      </c>
      <c r="L81" s="13" t="str">
        <f t="shared" si="11"/>
        <v/>
      </c>
      <c r="M81" s="1"/>
      <c r="N81" s="1"/>
      <c r="O81" s="1"/>
      <c r="P81" s="1"/>
      <c r="Q81" s="1"/>
      <c r="R81" s="1"/>
      <c r="S81" s="1"/>
      <c r="T81" s="1"/>
    </row>
    <row r="82" spans="1:20">
      <c r="A82" s="5"/>
      <c r="B82" s="3"/>
      <c r="C82" s="3"/>
      <c r="D82" s="3"/>
      <c r="E82" s="3"/>
      <c r="F82" s="3"/>
      <c r="G82" s="3"/>
      <c r="H82" s="3"/>
      <c r="I82" s="13" t="str">
        <f t="shared" si="8"/>
        <v/>
      </c>
      <c r="J82" s="37" t="str">
        <f t="shared" si="9"/>
        <v/>
      </c>
      <c r="K82" s="13" t="str">
        <f t="shared" si="10"/>
        <v/>
      </c>
      <c r="L82" s="13" t="str">
        <f t="shared" si="11"/>
        <v/>
      </c>
      <c r="M82" s="1"/>
      <c r="N82" s="1"/>
      <c r="O82" s="1"/>
      <c r="P82" s="1"/>
      <c r="Q82" s="1"/>
      <c r="R82" s="1"/>
      <c r="S82" s="1"/>
      <c r="T82" s="1"/>
    </row>
    <row r="83" spans="1:20">
      <c r="A83" s="5"/>
      <c r="B83" s="3"/>
      <c r="C83" s="3"/>
      <c r="D83" s="3"/>
      <c r="E83" s="3"/>
      <c r="F83" s="3"/>
      <c r="G83" s="3"/>
      <c r="H83" s="3"/>
      <c r="I83" s="13" t="str">
        <f t="shared" si="8"/>
        <v/>
      </c>
      <c r="J83" s="37" t="str">
        <f t="shared" si="9"/>
        <v/>
      </c>
      <c r="K83" s="13" t="str">
        <f t="shared" si="10"/>
        <v/>
      </c>
      <c r="L83" s="13" t="str">
        <f t="shared" si="11"/>
        <v/>
      </c>
      <c r="M83" s="1"/>
      <c r="N83" s="1"/>
      <c r="O83" s="1"/>
      <c r="P83" s="1"/>
      <c r="Q83" s="1"/>
      <c r="R83" s="1"/>
      <c r="S83" s="1"/>
      <c r="T83" s="1"/>
    </row>
    <row r="84" spans="1:20">
      <c r="A84" s="5"/>
      <c r="B84" s="3"/>
      <c r="C84" s="3"/>
      <c r="D84" s="3"/>
      <c r="E84" s="3"/>
      <c r="F84" s="3"/>
      <c r="G84" s="3"/>
      <c r="H84" s="3"/>
      <c r="I84" s="13" t="str">
        <f t="shared" si="8"/>
        <v/>
      </c>
      <c r="J84" s="37" t="str">
        <f t="shared" si="9"/>
        <v/>
      </c>
      <c r="K84" s="13" t="str">
        <f t="shared" si="10"/>
        <v/>
      </c>
      <c r="L84" s="13" t="str">
        <f t="shared" si="11"/>
        <v/>
      </c>
      <c r="M84" s="1"/>
      <c r="N84" s="1"/>
      <c r="O84" s="1"/>
      <c r="P84" s="1"/>
      <c r="Q84" s="1"/>
      <c r="R84" s="1"/>
      <c r="S84" s="1"/>
      <c r="T84" s="1"/>
    </row>
    <row r="85" spans="1:20">
      <c r="A85" s="5"/>
      <c r="B85" s="3"/>
      <c r="C85" s="3"/>
      <c r="D85" s="3"/>
      <c r="E85" s="3"/>
      <c r="F85" s="3"/>
      <c r="G85" s="3"/>
      <c r="H85" s="3"/>
      <c r="I85" s="13" t="str">
        <f t="shared" si="8"/>
        <v/>
      </c>
      <c r="J85" s="37" t="str">
        <f t="shared" si="9"/>
        <v/>
      </c>
      <c r="K85" s="13" t="str">
        <f t="shared" si="10"/>
        <v/>
      </c>
      <c r="L85" s="13" t="str">
        <f t="shared" si="11"/>
        <v/>
      </c>
      <c r="M85" s="1"/>
      <c r="N85" s="1"/>
      <c r="O85" s="1"/>
      <c r="P85" s="1"/>
      <c r="Q85" s="1"/>
      <c r="R85" s="1"/>
      <c r="S85" s="1"/>
      <c r="T85" s="1"/>
    </row>
    <row r="86" spans="1:20">
      <c r="A86" s="5"/>
      <c r="B86" s="3"/>
      <c r="C86" s="3"/>
      <c r="D86" s="3"/>
      <c r="E86" s="3"/>
      <c r="F86" s="3"/>
      <c r="G86" s="3"/>
      <c r="H86" s="3"/>
      <c r="I86" s="13" t="str">
        <f t="shared" si="8"/>
        <v/>
      </c>
      <c r="J86" s="37" t="str">
        <f t="shared" si="9"/>
        <v/>
      </c>
      <c r="K86" s="13" t="str">
        <f t="shared" si="10"/>
        <v/>
      </c>
      <c r="L86" s="13" t="str">
        <f t="shared" si="11"/>
        <v/>
      </c>
      <c r="M86" s="1"/>
      <c r="N86" s="1"/>
      <c r="O86" s="1"/>
      <c r="P86" s="1"/>
      <c r="Q86" s="1"/>
      <c r="R86" s="1"/>
      <c r="S86" s="1"/>
      <c r="T86" s="1"/>
    </row>
    <row r="87" spans="1:20">
      <c r="A87" s="5"/>
      <c r="B87" s="3"/>
      <c r="C87" s="3"/>
      <c r="D87" s="3"/>
      <c r="E87" s="3"/>
      <c r="F87" s="3"/>
      <c r="G87" s="3"/>
      <c r="H87" s="3"/>
      <c r="I87" s="13" t="str">
        <f t="shared" si="8"/>
        <v/>
      </c>
      <c r="J87" s="37" t="str">
        <f t="shared" si="9"/>
        <v/>
      </c>
      <c r="K87" s="13" t="str">
        <f t="shared" si="10"/>
        <v/>
      </c>
      <c r="L87" s="13" t="str">
        <f t="shared" si="11"/>
        <v/>
      </c>
      <c r="M87" s="1"/>
      <c r="N87" s="1"/>
      <c r="O87" s="1"/>
      <c r="P87" s="1"/>
      <c r="Q87" s="1"/>
      <c r="R87" s="1"/>
      <c r="S87" s="1"/>
      <c r="T87" s="1"/>
    </row>
    <row r="88" spans="1:20">
      <c r="A88" s="5"/>
      <c r="B88" s="3"/>
      <c r="C88" s="3"/>
      <c r="D88" s="3"/>
      <c r="E88" s="3"/>
      <c r="F88" s="3"/>
      <c r="G88" s="3"/>
      <c r="H88" s="3"/>
      <c r="I88" s="13" t="str">
        <f t="shared" si="8"/>
        <v/>
      </c>
      <c r="J88" s="37" t="str">
        <f t="shared" si="9"/>
        <v/>
      </c>
      <c r="K88" s="13" t="str">
        <f t="shared" si="10"/>
        <v/>
      </c>
      <c r="L88" s="13" t="str">
        <f t="shared" si="11"/>
        <v/>
      </c>
      <c r="M88" s="1"/>
      <c r="N88" s="1"/>
      <c r="O88" s="1"/>
      <c r="P88" s="1"/>
      <c r="Q88" s="1"/>
      <c r="R88" s="1"/>
      <c r="S88" s="1"/>
      <c r="T88" s="1"/>
    </row>
    <row r="89" spans="1:20">
      <c r="A89" s="5"/>
      <c r="B89" s="3"/>
      <c r="C89" s="3"/>
      <c r="D89" s="3"/>
      <c r="E89" s="3"/>
      <c r="F89" s="3"/>
      <c r="G89" s="3"/>
      <c r="H89" s="3"/>
      <c r="I89" s="13" t="str">
        <f t="shared" si="8"/>
        <v/>
      </c>
      <c r="J89" s="37" t="str">
        <f t="shared" si="9"/>
        <v/>
      </c>
      <c r="K89" s="13" t="str">
        <f t="shared" si="10"/>
        <v/>
      </c>
      <c r="L89" s="13" t="str">
        <f t="shared" si="11"/>
        <v/>
      </c>
      <c r="M89" s="1"/>
      <c r="N89" s="1"/>
      <c r="O89" s="1"/>
      <c r="P89" s="1"/>
      <c r="Q89" s="1"/>
      <c r="R89" s="1"/>
      <c r="S89" s="1"/>
      <c r="T89" s="1"/>
    </row>
    <row r="90" spans="1:20">
      <c r="A90" s="5"/>
      <c r="B90" s="3"/>
      <c r="C90" s="3"/>
      <c r="D90" s="3"/>
      <c r="E90" s="3"/>
      <c r="F90" s="3"/>
      <c r="G90" s="3"/>
      <c r="H90" s="3"/>
      <c r="I90" s="13" t="str">
        <f t="shared" si="8"/>
        <v/>
      </c>
      <c r="J90" s="37" t="str">
        <f t="shared" si="9"/>
        <v/>
      </c>
      <c r="K90" s="13" t="str">
        <f t="shared" si="10"/>
        <v/>
      </c>
      <c r="L90" s="13" t="str">
        <f t="shared" si="11"/>
        <v/>
      </c>
      <c r="M90" s="1"/>
      <c r="N90" s="1"/>
      <c r="O90" s="1"/>
      <c r="P90" s="1"/>
      <c r="Q90" s="1"/>
      <c r="R90" s="1"/>
      <c r="S90" s="1"/>
      <c r="T90" s="1"/>
    </row>
    <row r="91" spans="1:20">
      <c r="A91" s="5"/>
      <c r="B91" s="3"/>
      <c r="C91" s="3"/>
      <c r="D91" s="3"/>
      <c r="E91" s="3"/>
      <c r="F91" s="3"/>
      <c r="G91" s="3"/>
      <c r="H91" s="3"/>
      <c r="I91" s="13" t="str">
        <f t="shared" si="8"/>
        <v/>
      </c>
      <c r="J91" s="37" t="str">
        <f t="shared" si="9"/>
        <v/>
      </c>
      <c r="K91" s="13" t="str">
        <f t="shared" si="10"/>
        <v/>
      </c>
      <c r="L91" s="13" t="str">
        <f t="shared" si="11"/>
        <v/>
      </c>
      <c r="M91" s="1"/>
      <c r="N91" s="1"/>
      <c r="O91" s="1"/>
      <c r="P91" s="1"/>
      <c r="Q91" s="1"/>
      <c r="R91" s="1"/>
      <c r="S91" s="1"/>
      <c r="T91" s="1"/>
    </row>
    <row r="92" spans="1:20">
      <c r="A92" s="5"/>
      <c r="B92" s="3"/>
      <c r="C92" s="3"/>
      <c r="D92" s="3"/>
      <c r="E92" s="3"/>
      <c r="F92" s="3"/>
      <c r="G92" s="3"/>
      <c r="H92" s="3"/>
      <c r="I92" s="13" t="str">
        <f t="shared" si="8"/>
        <v/>
      </c>
      <c r="J92" s="37" t="str">
        <f t="shared" si="9"/>
        <v/>
      </c>
      <c r="K92" s="13" t="str">
        <f t="shared" si="10"/>
        <v/>
      </c>
      <c r="L92" s="13" t="str">
        <f t="shared" si="11"/>
        <v/>
      </c>
      <c r="M92" s="1"/>
      <c r="N92" s="1"/>
      <c r="O92" s="1"/>
      <c r="P92" s="1"/>
      <c r="Q92" s="1"/>
      <c r="R92" s="1"/>
      <c r="S92" s="1"/>
      <c r="T92" s="1"/>
    </row>
    <row r="93" spans="1:20">
      <c r="A93" s="5"/>
      <c r="B93" s="3"/>
      <c r="C93" s="3"/>
      <c r="D93" s="3"/>
      <c r="E93" s="3"/>
      <c r="F93" s="3"/>
      <c r="G93" s="3"/>
      <c r="H93" s="3"/>
      <c r="I93" s="13" t="str">
        <f t="shared" si="8"/>
        <v/>
      </c>
      <c r="J93" s="37" t="str">
        <f t="shared" si="9"/>
        <v/>
      </c>
      <c r="K93" s="13" t="str">
        <f t="shared" si="10"/>
        <v/>
      </c>
      <c r="L93" s="13" t="str">
        <f t="shared" si="11"/>
        <v/>
      </c>
      <c r="M93" s="1"/>
      <c r="N93" s="1"/>
      <c r="O93" s="1"/>
      <c r="P93" s="1"/>
      <c r="Q93" s="1"/>
      <c r="R93" s="1"/>
      <c r="S93" s="1"/>
      <c r="T93" s="1"/>
    </row>
    <row r="94" spans="1:20">
      <c r="A94" s="5"/>
      <c r="B94" s="3"/>
      <c r="C94" s="3"/>
      <c r="D94" s="3"/>
      <c r="E94" s="3"/>
      <c r="F94" s="3"/>
      <c r="G94" s="3"/>
      <c r="H94" s="3"/>
      <c r="I94" s="13" t="str">
        <f t="shared" si="8"/>
        <v/>
      </c>
      <c r="J94" s="37" t="str">
        <f t="shared" si="9"/>
        <v/>
      </c>
      <c r="K94" s="13" t="str">
        <f t="shared" si="10"/>
        <v/>
      </c>
      <c r="L94" s="13" t="str">
        <f t="shared" si="11"/>
        <v/>
      </c>
      <c r="M94" s="1"/>
      <c r="N94" s="1"/>
      <c r="O94" s="1"/>
      <c r="P94" s="1"/>
      <c r="Q94" s="1"/>
      <c r="R94" s="1"/>
      <c r="S94" s="1"/>
      <c r="T94" s="1"/>
    </row>
    <row r="95" spans="1:20">
      <c r="A95" s="5"/>
      <c r="B95" s="3"/>
      <c r="C95" s="3"/>
      <c r="D95" s="3"/>
      <c r="E95" s="3"/>
      <c r="F95" s="3"/>
      <c r="G95" s="3"/>
      <c r="H95" s="3"/>
      <c r="I95" s="13" t="str">
        <f t="shared" si="8"/>
        <v/>
      </c>
      <c r="J95" s="37" t="str">
        <f t="shared" si="9"/>
        <v/>
      </c>
      <c r="K95" s="13" t="str">
        <f t="shared" si="10"/>
        <v/>
      </c>
      <c r="L95" s="13" t="str">
        <f t="shared" si="11"/>
        <v/>
      </c>
      <c r="M95" s="1"/>
      <c r="N95" s="1"/>
      <c r="O95" s="1"/>
      <c r="P95" s="1"/>
      <c r="Q95" s="1"/>
      <c r="R95" s="1"/>
      <c r="S95" s="1"/>
      <c r="T95" s="1"/>
    </row>
    <row r="96" spans="1:20">
      <c r="A96" s="5"/>
      <c r="B96" s="3"/>
      <c r="C96" s="3"/>
      <c r="D96" s="3"/>
      <c r="E96" s="3"/>
      <c r="F96" s="3"/>
      <c r="G96" s="3"/>
      <c r="H96" s="3"/>
      <c r="I96" s="13" t="str">
        <f t="shared" si="8"/>
        <v/>
      </c>
      <c r="J96" s="37" t="str">
        <f t="shared" si="9"/>
        <v/>
      </c>
      <c r="K96" s="13" t="str">
        <f t="shared" si="10"/>
        <v/>
      </c>
      <c r="L96" s="13" t="str">
        <f t="shared" si="11"/>
        <v/>
      </c>
      <c r="M96" s="1"/>
      <c r="N96" s="1"/>
      <c r="O96" s="1"/>
      <c r="P96" s="1"/>
      <c r="Q96" s="1"/>
      <c r="R96" s="1"/>
      <c r="S96" s="1"/>
      <c r="T96" s="1"/>
    </row>
    <row r="97" spans="1:20">
      <c r="A97" s="5"/>
      <c r="B97" s="3"/>
      <c r="C97" s="3"/>
      <c r="D97" s="3"/>
      <c r="E97" s="3"/>
      <c r="F97" s="3"/>
      <c r="G97" s="3"/>
      <c r="H97" s="3"/>
      <c r="I97" s="13" t="str">
        <f t="shared" si="8"/>
        <v/>
      </c>
      <c r="J97" s="37" t="str">
        <f t="shared" si="9"/>
        <v/>
      </c>
      <c r="K97" s="13" t="str">
        <f t="shared" si="10"/>
        <v/>
      </c>
      <c r="L97" s="13" t="str">
        <f t="shared" si="11"/>
        <v/>
      </c>
      <c r="M97" s="1"/>
      <c r="N97" s="1"/>
      <c r="O97" s="1"/>
      <c r="P97" s="1"/>
      <c r="Q97" s="1"/>
      <c r="R97" s="1"/>
      <c r="S97" s="1"/>
      <c r="T97" s="1"/>
    </row>
    <row r="98" spans="1:20">
      <c r="A98" s="5"/>
      <c r="B98" s="3"/>
      <c r="C98" s="3"/>
      <c r="D98" s="3"/>
      <c r="E98" s="3"/>
      <c r="F98" s="3"/>
      <c r="G98" s="3"/>
      <c r="H98" s="3"/>
      <c r="I98" s="13" t="str">
        <f t="shared" si="8"/>
        <v/>
      </c>
      <c r="J98" s="37" t="str">
        <f t="shared" si="9"/>
        <v/>
      </c>
      <c r="K98" s="13" t="str">
        <f t="shared" si="10"/>
        <v/>
      </c>
      <c r="L98" s="13" t="str">
        <f t="shared" si="11"/>
        <v/>
      </c>
      <c r="M98" s="1"/>
      <c r="N98" s="1"/>
      <c r="O98" s="1"/>
      <c r="P98" s="1"/>
      <c r="Q98" s="1"/>
      <c r="R98" s="1"/>
      <c r="S98" s="1"/>
      <c r="T98" s="1"/>
    </row>
    <row r="99" spans="1:20">
      <c r="A99" s="5"/>
      <c r="B99" s="3"/>
      <c r="C99" s="3"/>
      <c r="D99" s="3"/>
      <c r="E99" s="3"/>
      <c r="F99" s="3"/>
      <c r="G99" s="3"/>
      <c r="H99" s="3"/>
      <c r="I99" s="13" t="str">
        <f t="shared" si="8"/>
        <v/>
      </c>
      <c r="J99" s="37" t="str">
        <f t="shared" si="9"/>
        <v/>
      </c>
      <c r="K99" s="13" t="str">
        <f t="shared" si="10"/>
        <v/>
      </c>
      <c r="L99" s="13" t="str">
        <f t="shared" si="11"/>
        <v/>
      </c>
      <c r="M99" s="1"/>
      <c r="N99" s="1"/>
      <c r="O99" s="1"/>
      <c r="P99" s="1"/>
      <c r="Q99" s="1"/>
      <c r="R99" s="1"/>
      <c r="S99" s="1"/>
      <c r="T99" s="1"/>
    </row>
    <row r="100" spans="1:20">
      <c r="A100" s="5"/>
      <c r="B100" s="3"/>
      <c r="C100" s="3"/>
      <c r="D100" s="3"/>
      <c r="E100" s="3"/>
      <c r="F100" s="3"/>
      <c r="G100" s="3"/>
      <c r="H100" s="3"/>
      <c r="I100" s="13" t="str">
        <f t="shared" si="8"/>
        <v/>
      </c>
      <c r="J100" s="37" t="str">
        <f t="shared" si="9"/>
        <v/>
      </c>
      <c r="K100" s="13" t="str">
        <f t="shared" si="10"/>
        <v/>
      </c>
      <c r="L100" s="13" t="str">
        <f t="shared" si="11"/>
        <v/>
      </c>
      <c r="M100" s="1"/>
      <c r="N100" s="1"/>
      <c r="O100" s="1"/>
      <c r="P100" s="1"/>
      <c r="Q100" s="1"/>
      <c r="R100" s="1"/>
      <c r="S100" s="1"/>
      <c r="T100" s="1"/>
    </row>
    <row r="101" spans="1:20">
      <c r="A101" s="5"/>
      <c r="B101" s="3"/>
      <c r="C101" s="3"/>
      <c r="D101" s="3"/>
      <c r="E101" s="3"/>
      <c r="F101" s="3"/>
      <c r="G101" s="3"/>
      <c r="H101" s="3"/>
      <c r="I101" s="13" t="str">
        <f t="shared" si="8"/>
        <v/>
      </c>
      <c r="J101" s="37" t="str">
        <f t="shared" si="9"/>
        <v/>
      </c>
      <c r="K101" s="13" t="str">
        <f t="shared" si="10"/>
        <v/>
      </c>
      <c r="L101" s="13" t="str">
        <f t="shared" si="11"/>
        <v/>
      </c>
      <c r="M101" s="1"/>
      <c r="N101" s="1"/>
      <c r="O101" s="1"/>
      <c r="P101" s="1"/>
      <c r="Q101" s="1"/>
      <c r="R101" s="1"/>
      <c r="S101" s="1"/>
      <c r="T101" s="1"/>
    </row>
    <row r="102" spans="1:20">
      <c r="A102" s="5"/>
      <c r="B102" s="3"/>
      <c r="C102" s="3"/>
      <c r="D102" s="3"/>
      <c r="E102" s="3"/>
      <c r="F102" s="3"/>
      <c r="G102" s="3"/>
      <c r="H102" s="3"/>
      <c r="I102" s="13" t="str">
        <f t="shared" si="8"/>
        <v/>
      </c>
      <c r="J102" s="37" t="str">
        <f t="shared" si="9"/>
        <v/>
      </c>
      <c r="K102" s="13" t="str">
        <f t="shared" si="10"/>
        <v/>
      </c>
      <c r="L102" s="13" t="str">
        <f t="shared" si="11"/>
        <v/>
      </c>
      <c r="M102" s="1"/>
      <c r="N102" s="1"/>
      <c r="O102" s="1"/>
      <c r="P102" s="1"/>
      <c r="Q102" s="1"/>
      <c r="R102" s="1"/>
      <c r="S102" s="1"/>
      <c r="T102" s="1"/>
    </row>
    <row r="103" spans="1:20">
      <c r="A103" s="5"/>
      <c r="B103" s="3"/>
      <c r="C103" s="3"/>
      <c r="D103" s="3"/>
      <c r="E103" s="3"/>
      <c r="F103" s="3"/>
      <c r="G103" s="3"/>
      <c r="H103" s="3"/>
      <c r="I103" s="13" t="str">
        <f t="shared" si="8"/>
        <v/>
      </c>
      <c r="J103" s="37" t="str">
        <f t="shared" si="9"/>
        <v/>
      </c>
      <c r="K103" s="13" t="str">
        <f t="shared" si="10"/>
        <v/>
      </c>
      <c r="L103" s="13" t="str">
        <f t="shared" si="11"/>
        <v/>
      </c>
      <c r="M103" s="1"/>
      <c r="N103" s="1"/>
      <c r="O103" s="1"/>
      <c r="P103" s="1"/>
      <c r="Q103" s="1"/>
      <c r="R103" s="1"/>
      <c r="S103" s="1"/>
      <c r="T103" s="1"/>
    </row>
    <row r="104" spans="1:20">
      <c r="A104" s="5"/>
      <c r="B104" s="3"/>
      <c r="C104" s="3"/>
      <c r="D104" s="3"/>
      <c r="E104" s="3"/>
      <c r="F104" s="3"/>
      <c r="G104" s="3"/>
      <c r="H104" s="3"/>
      <c r="I104" s="13" t="str">
        <f t="shared" si="8"/>
        <v/>
      </c>
      <c r="J104" s="37" t="str">
        <f t="shared" si="9"/>
        <v/>
      </c>
      <c r="K104" s="13" t="str">
        <f t="shared" si="10"/>
        <v/>
      </c>
      <c r="L104" s="13" t="str">
        <f t="shared" si="11"/>
        <v/>
      </c>
      <c r="M104" s="1"/>
      <c r="N104" s="1"/>
      <c r="O104" s="1"/>
      <c r="P104" s="1"/>
      <c r="Q104" s="1"/>
      <c r="R104" s="1"/>
      <c r="S104" s="1"/>
      <c r="T104" s="1"/>
    </row>
    <row r="105" spans="1:20">
      <c r="A105" s="5"/>
      <c r="B105" s="3"/>
      <c r="C105" s="3"/>
      <c r="D105" s="3"/>
      <c r="E105" s="3"/>
      <c r="F105" s="3"/>
      <c r="G105" s="3"/>
      <c r="H105" s="3"/>
      <c r="I105" s="13" t="str">
        <f t="shared" si="8"/>
        <v/>
      </c>
      <c r="J105" s="37" t="str">
        <f t="shared" si="9"/>
        <v/>
      </c>
      <c r="K105" s="13" t="str">
        <f t="shared" si="10"/>
        <v/>
      </c>
      <c r="L105" s="13" t="str">
        <f t="shared" si="11"/>
        <v/>
      </c>
      <c r="M105" s="1"/>
      <c r="N105" s="1"/>
      <c r="O105" s="1"/>
      <c r="P105" s="1"/>
      <c r="Q105" s="1"/>
      <c r="R105" s="1"/>
      <c r="S105" s="1"/>
      <c r="T105" s="1"/>
    </row>
    <row r="106" spans="1:20">
      <c r="A106" s="5"/>
      <c r="B106" s="3"/>
      <c r="C106" s="3"/>
      <c r="D106" s="3"/>
      <c r="E106" s="3"/>
      <c r="F106" s="3"/>
      <c r="G106" s="3"/>
      <c r="H106" s="3"/>
      <c r="I106" s="13" t="str">
        <f t="shared" si="8"/>
        <v/>
      </c>
      <c r="J106" s="37" t="str">
        <f t="shared" si="9"/>
        <v/>
      </c>
      <c r="K106" s="13" t="str">
        <f t="shared" si="10"/>
        <v/>
      </c>
      <c r="L106" s="13" t="str">
        <f t="shared" si="11"/>
        <v/>
      </c>
      <c r="M106" s="1"/>
      <c r="N106" s="1"/>
      <c r="O106" s="1"/>
      <c r="P106" s="1"/>
      <c r="Q106" s="1"/>
      <c r="R106" s="1"/>
      <c r="S106" s="1"/>
      <c r="T106" s="1"/>
    </row>
    <row r="107" spans="1:20">
      <c r="A107" s="5"/>
      <c r="B107" s="3"/>
      <c r="C107" s="3"/>
      <c r="D107" s="3"/>
      <c r="E107" s="3"/>
      <c r="F107" s="3"/>
      <c r="G107" s="3"/>
      <c r="H107" s="3"/>
      <c r="I107" s="13" t="str">
        <f t="shared" ref="I107:I138" si="12">IF(A107="","",IF(F107="Lower is better",G107-H107,H107-G107))</f>
        <v/>
      </c>
      <c r="J107" s="37" t="str">
        <f t="shared" ref="J107:J138" si="13">IF(A107="","",IF(OR(G107="",H107="",G107=0,H107=0),"",IF(F107="Lower is better",G107/H107,H107/G107)))</f>
        <v/>
      </c>
      <c r="K107" s="13" t="str">
        <f t="shared" ref="K107:K138" si="14">IF(A107="","",IF(OR(B107="",C107="",D107="",E107="",F107="",G107="",H107=""),"Missing",IF(F107="Higher is better",IF(H107&gt;=G107,"Met","Below target"),IF(F107="Lower is better",IF(H107&lt;=G107,"Met","Below target"),IF(H107=G107,"Met","Below target")))))</f>
        <v/>
      </c>
      <c r="L107" s="13" t="str">
        <f t="shared" ref="L107:L138" si="15">IF(A107="","",IF(OR(COUNTIFS($A$11:$A$150,A107,$B$11:$B$150,B107)&gt;1,B107="",C107="",D107="",E107="",F107="",G107="",H107=""),"ERROR","PASS"))</f>
        <v/>
      </c>
      <c r="M107" s="1"/>
      <c r="N107" s="1"/>
      <c r="O107" s="1"/>
      <c r="P107" s="1"/>
      <c r="Q107" s="1"/>
      <c r="R107" s="1"/>
      <c r="S107" s="1"/>
      <c r="T107" s="1"/>
    </row>
    <row r="108" spans="1:20">
      <c r="A108" s="5"/>
      <c r="B108" s="3"/>
      <c r="C108" s="3"/>
      <c r="D108" s="3"/>
      <c r="E108" s="3"/>
      <c r="F108" s="3"/>
      <c r="G108" s="3"/>
      <c r="H108" s="3"/>
      <c r="I108" s="13" t="str">
        <f t="shared" si="12"/>
        <v/>
      </c>
      <c r="J108" s="37" t="str">
        <f t="shared" si="13"/>
        <v/>
      </c>
      <c r="K108" s="13" t="str">
        <f t="shared" si="14"/>
        <v/>
      </c>
      <c r="L108" s="13" t="str">
        <f t="shared" si="15"/>
        <v/>
      </c>
      <c r="M108" s="1"/>
      <c r="N108" s="1"/>
      <c r="O108" s="1"/>
      <c r="P108" s="1"/>
      <c r="Q108" s="1"/>
      <c r="R108" s="1"/>
      <c r="S108" s="1"/>
      <c r="T108" s="1"/>
    </row>
    <row r="109" spans="1:20">
      <c r="A109" s="5"/>
      <c r="B109" s="3"/>
      <c r="C109" s="3"/>
      <c r="D109" s="3"/>
      <c r="E109" s="3"/>
      <c r="F109" s="3"/>
      <c r="G109" s="3"/>
      <c r="H109" s="3"/>
      <c r="I109" s="13" t="str">
        <f t="shared" si="12"/>
        <v/>
      </c>
      <c r="J109" s="37" t="str">
        <f t="shared" si="13"/>
        <v/>
      </c>
      <c r="K109" s="13" t="str">
        <f t="shared" si="14"/>
        <v/>
      </c>
      <c r="L109" s="13" t="str">
        <f t="shared" si="15"/>
        <v/>
      </c>
      <c r="M109" s="1"/>
      <c r="N109" s="1"/>
      <c r="O109" s="1"/>
      <c r="P109" s="1"/>
      <c r="Q109" s="1"/>
      <c r="R109" s="1"/>
      <c r="S109" s="1"/>
      <c r="T109" s="1"/>
    </row>
    <row r="110" spans="1:20">
      <c r="A110" s="5"/>
      <c r="B110" s="3"/>
      <c r="C110" s="3"/>
      <c r="D110" s="3"/>
      <c r="E110" s="3"/>
      <c r="F110" s="3"/>
      <c r="G110" s="3"/>
      <c r="H110" s="3"/>
      <c r="I110" s="13" t="str">
        <f t="shared" si="12"/>
        <v/>
      </c>
      <c r="J110" s="37" t="str">
        <f t="shared" si="13"/>
        <v/>
      </c>
      <c r="K110" s="13" t="str">
        <f t="shared" si="14"/>
        <v/>
      </c>
      <c r="L110" s="13" t="str">
        <f t="shared" si="15"/>
        <v/>
      </c>
      <c r="M110" s="1"/>
      <c r="N110" s="1"/>
      <c r="O110" s="1"/>
      <c r="P110" s="1"/>
      <c r="Q110" s="1"/>
      <c r="R110" s="1"/>
      <c r="S110" s="1"/>
      <c r="T110" s="1"/>
    </row>
    <row r="111" spans="1:20">
      <c r="A111" s="5"/>
      <c r="B111" s="3"/>
      <c r="C111" s="3"/>
      <c r="D111" s="3"/>
      <c r="E111" s="3"/>
      <c r="F111" s="3"/>
      <c r="G111" s="3"/>
      <c r="H111" s="3"/>
      <c r="I111" s="13" t="str">
        <f t="shared" si="12"/>
        <v/>
      </c>
      <c r="J111" s="37" t="str">
        <f t="shared" si="13"/>
        <v/>
      </c>
      <c r="K111" s="13" t="str">
        <f t="shared" si="14"/>
        <v/>
      </c>
      <c r="L111" s="13" t="str">
        <f t="shared" si="15"/>
        <v/>
      </c>
      <c r="M111" s="1"/>
      <c r="N111" s="1"/>
      <c r="O111" s="1"/>
      <c r="P111" s="1"/>
      <c r="Q111" s="1"/>
      <c r="R111" s="1"/>
      <c r="S111" s="1"/>
      <c r="T111" s="1"/>
    </row>
    <row r="112" spans="1:20">
      <c r="A112" s="5"/>
      <c r="B112" s="3"/>
      <c r="C112" s="3"/>
      <c r="D112" s="3"/>
      <c r="E112" s="3"/>
      <c r="F112" s="3"/>
      <c r="G112" s="3"/>
      <c r="H112" s="3"/>
      <c r="I112" s="13" t="str">
        <f t="shared" si="12"/>
        <v/>
      </c>
      <c r="J112" s="37" t="str">
        <f t="shared" si="13"/>
        <v/>
      </c>
      <c r="K112" s="13" t="str">
        <f t="shared" si="14"/>
        <v/>
      </c>
      <c r="L112" s="13" t="str">
        <f t="shared" si="15"/>
        <v/>
      </c>
      <c r="M112" s="1"/>
      <c r="N112" s="1"/>
      <c r="O112" s="1"/>
      <c r="P112" s="1"/>
      <c r="Q112" s="1"/>
      <c r="R112" s="1"/>
      <c r="S112" s="1"/>
      <c r="T112" s="1"/>
    </row>
    <row r="113" spans="1:20">
      <c r="A113" s="5"/>
      <c r="B113" s="3"/>
      <c r="C113" s="3"/>
      <c r="D113" s="3"/>
      <c r="E113" s="3"/>
      <c r="F113" s="3"/>
      <c r="G113" s="3"/>
      <c r="H113" s="3"/>
      <c r="I113" s="13" t="str">
        <f t="shared" si="12"/>
        <v/>
      </c>
      <c r="J113" s="37" t="str">
        <f t="shared" si="13"/>
        <v/>
      </c>
      <c r="K113" s="13" t="str">
        <f t="shared" si="14"/>
        <v/>
      </c>
      <c r="L113" s="13" t="str">
        <f t="shared" si="15"/>
        <v/>
      </c>
      <c r="M113" s="1"/>
      <c r="N113" s="1"/>
      <c r="O113" s="1"/>
      <c r="P113" s="1"/>
      <c r="Q113" s="1"/>
      <c r="R113" s="1"/>
      <c r="S113" s="1"/>
      <c r="T113" s="1"/>
    </row>
    <row r="114" spans="1:20">
      <c r="A114" s="5"/>
      <c r="B114" s="3"/>
      <c r="C114" s="3"/>
      <c r="D114" s="3"/>
      <c r="E114" s="3"/>
      <c r="F114" s="3"/>
      <c r="G114" s="3"/>
      <c r="H114" s="3"/>
      <c r="I114" s="13" t="str">
        <f t="shared" si="12"/>
        <v/>
      </c>
      <c r="J114" s="37" t="str">
        <f t="shared" si="13"/>
        <v/>
      </c>
      <c r="K114" s="13" t="str">
        <f t="shared" si="14"/>
        <v/>
      </c>
      <c r="L114" s="13" t="str">
        <f t="shared" si="15"/>
        <v/>
      </c>
      <c r="M114" s="1"/>
      <c r="N114" s="1"/>
      <c r="O114" s="1"/>
      <c r="P114" s="1"/>
      <c r="Q114" s="1"/>
      <c r="R114" s="1"/>
      <c r="S114" s="1"/>
      <c r="T114" s="1"/>
    </row>
    <row r="115" spans="1:20">
      <c r="A115" s="5"/>
      <c r="B115" s="3"/>
      <c r="C115" s="3"/>
      <c r="D115" s="3"/>
      <c r="E115" s="3"/>
      <c r="F115" s="3"/>
      <c r="G115" s="3"/>
      <c r="H115" s="3"/>
      <c r="I115" s="13" t="str">
        <f t="shared" si="12"/>
        <v/>
      </c>
      <c r="J115" s="37" t="str">
        <f t="shared" si="13"/>
        <v/>
      </c>
      <c r="K115" s="13" t="str">
        <f t="shared" si="14"/>
        <v/>
      </c>
      <c r="L115" s="13" t="str">
        <f t="shared" si="15"/>
        <v/>
      </c>
      <c r="M115" s="1"/>
      <c r="N115" s="1"/>
      <c r="O115" s="1"/>
      <c r="P115" s="1"/>
      <c r="Q115" s="1"/>
      <c r="R115" s="1"/>
      <c r="S115" s="1"/>
      <c r="T115" s="1"/>
    </row>
    <row r="116" spans="1:20">
      <c r="A116" s="5"/>
      <c r="B116" s="3"/>
      <c r="C116" s="3"/>
      <c r="D116" s="3"/>
      <c r="E116" s="3"/>
      <c r="F116" s="3"/>
      <c r="G116" s="3"/>
      <c r="H116" s="3"/>
      <c r="I116" s="13" t="str">
        <f t="shared" si="12"/>
        <v/>
      </c>
      <c r="J116" s="37" t="str">
        <f t="shared" si="13"/>
        <v/>
      </c>
      <c r="K116" s="13" t="str">
        <f t="shared" si="14"/>
        <v/>
      </c>
      <c r="L116" s="13" t="str">
        <f t="shared" si="15"/>
        <v/>
      </c>
      <c r="M116" s="1"/>
      <c r="N116" s="1"/>
      <c r="O116" s="1"/>
      <c r="P116" s="1"/>
      <c r="Q116" s="1"/>
      <c r="R116" s="1"/>
      <c r="S116" s="1"/>
      <c r="T116" s="1"/>
    </row>
    <row r="117" spans="1:20">
      <c r="A117" s="5"/>
      <c r="B117" s="3"/>
      <c r="C117" s="3"/>
      <c r="D117" s="3"/>
      <c r="E117" s="3"/>
      <c r="F117" s="3"/>
      <c r="G117" s="3"/>
      <c r="H117" s="3"/>
      <c r="I117" s="13" t="str">
        <f t="shared" si="12"/>
        <v/>
      </c>
      <c r="J117" s="37" t="str">
        <f t="shared" si="13"/>
        <v/>
      </c>
      <c r="K117" s="13" t="str">
        <f t="shared" si="14"/>
        <v/>
      </c>
      <c r="L117" s="13" t="str">
        <f t="shared" si="15"/>
        <v/>
      </c>
      <c r="M117" s="1"/>
      <c r="N117" s="1"/>
      <c r="O117" s="1"/>
      <c r="P117" s="1"/>
      <c r="Q117" s="1"/>
      <c r="R117" s="1"/>
      <c r="S117" s="1"/>
      <c r="T117" s="1"/>
    </row>
    <row r="118" spans="1:20">
      <c r="A118" s="5"/>
      <c r="B118" s="3"/>
      <c r="C118" s="3"/>
      <c r="D118" s="3"/>
      <c r="E118" s="3"/>
      <c r="F118" s="3"/>
      <c r="G118" s="3"/>
      <c r="H118" s="3"/>
      <c r="I118" s="13" t="str">
        <f t="shared" si="12"/>
        <v/>
      </c>
      <c r="J118" s="37" t="str">
        <f t="shared" si="13"/>
        <v/>
      </c>
      <c r="K118" s="13" t="str">
        <f t="shared" si="14"/>
        <v/>
      </c>
      <c r="L118" s="13" t="str">
        <f t="shared" si="15"/>
        <v/>
      </c>
      <c r="M118" s="1"/>
      <c r="N118" s="1"/>
      <c r="O118" s="1"/>
      <c r="P118" s="1"/>
      <c r="Q118" s="1"/>
      <c r="R118" s="1"/>
      <c r="S118" s="1"/>
      <c r="T118" s="1"/>
    </row>
    <row r="119" spans="1:20">
      <c r="A119" s="5"/>
      <c r="B119" s="3"/>
      <c r="C119" s="3"/>
      <c r="D119" s="3"/>
      <c r="E119" s="3"/>
      <c r="F119" s="3"/>
      <c r="G119" s="3"/>
      <c r="H119" s="3"/>
      <c r="I119" s="13" t="str">
        <f t="shared" si="12"/>
        <v/>
      </c>
      <c r="J119" s="37" t="str">
        <f t="shared" si="13"/>
        <v/>
      </c>
      <c r="K119" s="13" t="str">
        <f t="shared" si="14"/>
        <v/>
      </c>
      <c r="L119" s="13" t="str">
        <f t="shared" si="15"/>
        <v/>
      </c>
      <c r="M119" s="1"/>
      <c r="N119" s="1"/>
      <c r="O119" s="1"/>
      <c r="P119" s="1"/>
      <c r="Q119" s="1"/>
      <c r="R119" s="1"/>
      <c r="S119" s="1"/>
      <c r="T119" s="1"/>
    </row>
    <row r="120" spans="1:20">
      <c r="A120" s="5"/>
      <c r="B120" s="3"/>
      <c r="C120" s="3"/>
      <c r="D120" s="3"/>
      <c r="E120" s="3"/>
      <c r="F120" s="3"/>
      <c r="G120" s="3"/>
      <c r="H120" s="3"/>
      <c r="I120" s="13" t="str">
        <f t="shared" si="12"/>
        <v/>
      </c>
      <c r="J120" s="37" t="str">
        <f t="shared" si="13"/>
        <v/>
      </c>
      <c r="K120" s="13" t="str">
        <f t="shared" si="14"/>
        <v/>
      </c>
      <c r="L120" s="13" t="str">
        <f t="shared" si="15"/>
        <v/>
      </c>
      <c r="M120" s="1"/>
      <c r="N120" s="1"/>
      <c r="O120" s="1"/>
      <c r="P120" s="1"/>
      <c r="Q120" s="1"/>
      <c r="R120" s="1"/>
      <c r="S120" s="1"/>
      <c r="T120" s="1"/>
    </row>
    <row r="121" spans="1:20">
      <c r="A121" s="5"/>
      <c r="B121" s="3"/>
      <c r="C121" s="3"/>
      <c r="D121" s="3"/>
      <c r="E121" s="3"/>
      <c r="F121" s="3"/>
      <c r="G121" s="3"/>
      <c r="H121" s="3"/>
      <c r="I121" s="13" t="str">
        <f t="shared" si="12"/>
        <v/>
      </c>
      <c r="J121" s="37" t="str">
        <f t="shared" si="13"/>
        <v/>
      </c>
      <c r="K121" s="13" t="str">
        <f t="shared" si="14"/>
        <v/>
      </c>
      <c r="L121" s="13" t="str">
        <f t="shared" si="15"/>
        <v/>
      </c>
      <c r="M121" s="1"/>
      <c r="N121" s="1"/>
      <c r="O121" s="1"/>
      <c r="P121" s="1"/>
      <c r="Q121" s="1"/>
      <c r="R121" s="1"/>
      <c r="S121" s="1"/>
      <c r="T121" s="1"/>
    </row>
    <row r="122" spans="1:20">
      <c r="A122" s="5"/>
      <c r="B122" s="3"/>
      <c r="C122" s="3"/>
      <c r="D122" s="3"/>
      <c r="E122" s="3"/>
      <c r="F122" s="3"/>
      <c r="G122" s="3"/>
      <c r="H122" s="3"/>
      <c r="I122" s="13" t="str">
        <f t="shared" si="12"/>
        <v/>
      </c>
      <c r="J122" s="37" t="str">
        <f t="shared" si="13"/>
        <v/>
      </c>
      <c r="K122" s="13" t="str">
        <f t="shared" si="14"/>
        <v/>
      </c>
      <c r="L122" s="13" t="str">
        <f t="shared" si="15"/>
        <v/>
      </c>
      <c r="M122" s="1"/>
      <c r="N122" s="1"/>
      <c r="O122" s="1"/>
      <c r="P122" s="1"/>
      <c r="Q122" s="1"/>
      <c r="R122" s="1"/>
      <c r="S122" s="1"/>
      <c r="T122" s="1"/>
    </row>
    <row r="123" spans="1:20">
      <c r="A123" s="5"/>
      <c r="B123" s="3"/>
      <c r="C123" s="3"/>
      <c r="D123" s="3"/>
      <c r="E123" s="3"/>
      <c r="F123" s="3"/>
      <c r="G123" s="3"/>
      <c r="H123" s="3"/>
      <c r="I123" s="13" t="str">
        <f t="shared" si="12"/>
        <v/>
      </c>
      <c r="J123" s="37" t="str">
        <f t="shared" si="13"/>
        <v/>
      </c>
      <c r="K123" s="13" t="str">
        <f t="shared" si="14"/>
        <v/>
      </c>
      <c r="L123" s="13" t="str">
        <f t="shared" si="15"/>
        <v/>
      </c>
      <c r="M123" s="1"/>
      <c r="N123" s="1"/>
      <c r="O123" s="1"/>
      <c r="P123" s="1"/>
      <c r="Q123" s="1"/>
      <c r="R123" s="1"/>
      <c r="S123" s="1"/>
      <c r="T123" s="1"/>
    </row>
    <row r="124" spans="1:20">
      <c r="A124" s="5"/>
      <c r="B124" s="3"/>
      <c r="C124" s="3"/>
      <c r="D124" s="3"/>
      <c r="E124" s="3"/>
      <c r="F124" s="3"/>
      <c r="G124" s="3"/>
      <c r="H124" s="3"/>
      <c r="I124" s="13" t="str">
        <f t="shared" si="12"/>
        <v/>
      </c>
      <c r="J124" s="37" t="str">
        <f t="shared" si="13"/>
        <v/>
      </c>
      <c r="K124" s="13" t="str">
        <f t="shared" si="14"/>
        <v/>
      </c>
      <c r="L124" s="13" t="str">
        <f t="shared" si="15"/>
        <v/>
      </c>
      <c r="M124" s="1"/>
      <c r="N124" s="1"/>
      <c r="O124" s="1"/>
      <c r="P124" s="1"/>
      <c r="Q124" s="1"/>
      <c r="R124" s="1"/>
      <c r="S124" s="1"/>
      <c r="T124" s="1"/>
    </row>
    <row r="125" spans="1:20">
      <c r="A125" s="5"/>
      <c r="B125" s="3"/>
      <c r="C125" s="3"/>
      <c r="D125" s="3"/>
      <c r="E125" s="3"/>
      <c r="F125" s="3"/>
      <c r="G125" s="3"/>
      <c r="H125" s="3"/>
      <c r="I125" s="13" t="str">
        <f t="shared" si="12"/>
        <v/>
      </c>
      <c r="J125" s="37" t="str">
        <f t="shared" si="13"/>
        <v/>
      </c>
      <c r="K125" s="13" t="str">
        <f t="shared" si="14"/>
        <v/>
      </c>
      <c r="L125" s="13" t="str">
        <f t="shared" si="15"/>
        <v/>
      </c>
      <c r="M125" s="1"/>
      <c r="N125" s="1"/>
      <c r="O125" s="1"/>
      <c r="P125" s="1"/>
      <c r="Q125" s="1"/>
      <c r="R125" s="1"/>
      <c r="S125" s="1"/>
      <c r="T125" s="1"/>
    </row>
    <row r="126" spans="1:20">
      <c r="A126" s="5"/>
      <c r="B126" s="3"/>
      <c r="C126" s="3"/>
      <c r="D126" s="3"/>
      <c r="E126" s="3"/>
      <c r="F126" s="3"/>
      <c r="G126" s="3"/>
      <c r="H126" s="3"/>
      <c r="I126" s="13" t="str">
        <f t="shared" si="12"/>
        <v/>
      </c>
      <c r="J126" s="37" t="str">
        <f t="shared" si="13"/>
        <v/>
      </c>
      <c r="K126" s="13" t="str">
        <f t="shared" si="14"/>
        <v/>
      </c>
      <c r="L126" s="13" t="str">
        <f t="shared" si="15"/>
        <v/>
      </c>
      <c r="M126" s="1"/>
      <c r="N126" s="1"/>
      <c r="O126" s="1"/>
      <c r="P126" s="1"/>
      <c r="Q126" s="1"/>
      <c r="R126" s="1"/>
      <c r="S126" s="1"/>
      <c r="T126" s="1"/>
    </row>
    <row r="127" spans="1:20">
      <c r="A127" s="5"/>
      <c r="B127" s="3"/>
      <c r="C127" s="3"/>
      <c r="D127" s="3"/>
      <c r="E127" s="3"/>
      <c r="F127" s="3"/>
      <c r="G127" s="3"/>
      <c r="H127" s="3"/>
      <c r="I127" s="13" t="str">
        <f t="shared" si="12"/>
        <v/>
      </c>
      <c r="J127" s="37" t="str">
        <f t="shared" si="13"/>
        <v/>
      </c>
      <c r="K127" s="13" t="str">
        <f t="shared" si="14"/>
        <v/>
      </c>
      <c r="L127" s="13" t="str">
        <f t="shared" si="15"/>
        <v/>
      </c>
      <c r="M127" s="1"/>
      <c r="N127" s="1"/>
      <c r="O127" s="1"/>
      <c r="P127" s="1"/>
      <c r="Q127" s="1"/>
      <c r="R127" s="1"/>
      <c r="S127" s="1"/>
      <c r="T127" s="1"/>
    </row>
    <row r="128" spans="1:20">
      <c r="A128" s="5"/>
      <c r="B128" s="3"/>
      <c r="C128" s="3"/>
      <c r="D128" s="3"/>
      <c r="E128" s="3"/>
      <c r="F128" s="3"/>
      <c r="G128" s="3"/>
      <c r="H128" s="3"/>
      <c r="I128" s="13" t="str">
        <f t="shared" si="12"/>
        <v/>
      </c>
      <c r="J128" s="37" t="str">
        <f t="shared" si="13"/>
        <v/>
      </c>
      <c r="K128" s="13" t="str">
        <f t="shared" si="14"/>
        <v/>
      </c>
      <c r="L128" s="13" t="str">
        <f t="shared" si="15"/>
        <v/>
      </c>
      <c r="M128" s="1"/>
      <c r="N128" s="1"/>
      <c r="O128" s="1"/>
      <c r="P128" s="1"/>
      <c r="Q128" s="1"/>
      <c r="R128" s="1"/>
      <c r="S128" s="1"/>
      <c r="T128" s="1"/>
    </row>
    <row r="129" spans="1:20">
      <c r="A129" s="5"/>
      <c r="B129" s="3"/>
      <c r="C129" s="3"/>
      <c r="D129" s="3"/>
      <c r="E129" s="3"/>
      <c r="F129" s="3"/>
      <c r="G129" s="3"/>
      <c r="H129" s="3"/>
      <c r="I129" s="13" t="str">
        <f t="shared" si="12"/>
        <v/>
      </c>
      <c r="J129" s="37" t="str">
        <f t="shared" si="13"/>
        <v/>
      </c>
      <c r="K129" s="13" t="str">
        <f t="shared" si="14"/>
        <v/>
      </c>
      <c r="L129" s="13" t="str">
        <f t="shared" si="15"/>
        <v/>
      </c>
      <c r="M129" s="1"/>
      <c r="N129" s="1"/>
      <c r="O129" s="1"/>
      <c r="P129" s="1"/>
      <c r="Q129" s="1"/>
      <c r="R129" s="1"/>
      <c r="S129" s="1"/>
      <c r="T129" s="1"/>
    </row>
    <row r="130" spans="1:20">
      <c r="A130" s="5"/>
      <c r="B130" s="3"/>
      <c r="C130" s="3"/>
      <c r="D130" s="3"/>
      <c r="E130" s="3"/>
      <c r="F130" s="3"/>
      <c r="G130" s="3"/>
      <c r="H130" s="3"/>
      <c r="I130" s="13" t="str">
        <f t="shared" si="12"/>
        <v/>
      </c>
      <c r="J130" s="37" t="str">
        <f t="shared" si="13"/>
        <v/>
      </c>
      <c r="K130" s="13" t="str">
        <f t="shared" si="14"/>
        <v/>
      </c>
      <c r="L130" s="13" t="str">
        <f t="shared" si="15"/>
        <v/>
      </c>
      <c r="M130" s="1"/>
      <c r="N130" s="1"/>
      <c r="O130" s="1"/>
      <c r="P130" s="1"/>
      <c r="Q130" s="1"/>
      <c r="R130" s="1"/>
      <c r="S130" s="1"/>
      <c r="T130" s="1"/>
    </row>
    <row r="131" spans="1:20">
      <c r="A131" s="5"/>
      <c r="B131" s="3"/>
      <c r="C131" s="3"/>
      <c r="D131" s="3"/>
      <c r="E131" s="3"/>
      <c r="F131" s="3"/>
      <c r="G131" s="3"/>
      <c r="H131" s="3"/>
      <c r="I131" s="13" t="str">
        <f t="shared" si="12"/>
        <v/>
      </c>
      <c r="J131" s="37" t="str">
        <f t="shared" si="13"/>
        <v/>
      </c>
      <c r="K131" s="13" t="str">
        <f t="shared" si="14"/>
        <v/>
      </c>
      <c r="L131" s="13" t="str">
        <f t="shared" si="15"/>
        <v/>
      </c>
      <c r="M131" s="1"/>
      <c r="N131" s="1"/>
      <c r="O131" s="1"/>
      <c r="P131" s="1"/>
      <c r="Q131" s="1"/>
      <c r="R131" s="1"/>
      <c r="S131" s="1"/>
      <c r="T131" s="1"/>
    </row>
    <row r="132" spans="1:20">
      <c r="A132" s="5"/>
      <c r="B132" s="3"/>
      <c r="C132" s="3"/>
      <c r="D132" s="3"/>
      <c r="E132" s="3"/>
      <c r="F132" s="3"/>
      <c r="G132" s="3"/>
      <c r="H132" s="3"/>
      <c r="I132" s="13" t="str">
        <f t="shared" si="12"/>
        <v/>
      </c>
      <c r="J132" s="37" t="str">
        <f t="shared" si="13"/>
        <v/>
      </c>
      <c r="K132" s="13" t="str">
        <f t="shared" si="14"/>
        <v/>
      </c>
      <c r="L132" s="13" t="str">
        <f t="shared" si="15"/>
        <v/>
      </c>
      <c r="M132" s="1"/>
      <c r="N132" s="1"/>
      <c r="O132" s="1"/>
      <c r="P132" s="1"/>
      <c r="Q132" s="1"/>
      <c r="R132" s="1"/>
      <c r="S132" s="1"/>
      <c r="T132" s="1"/>
    </row>
    <row r="133" spans="1:20">
      <c r="A133" s="5"/>
      <c r="B133" s="3"/>
      <c r="C133" s="3"/>
      <c r="D133" s="3"/>
      <c r="E133" s="3"/>
      <c r="F133" s="3"/>
      <c r="G133" s="3"/>
      <c r="H133" s="3"/>
      <c r="I133" s="13" t="str">
        <f t="shared" si="12"/>
        <v/>
      </c>
      <c r="J133" s="37" t="str">
        <f t="shared" si="13"/>
        <v/>
      </c>
      <c r="K133" s="13" t="str">
        <f t="shared" si="14"/>
        <v/>
      </c>
      <c r="L133" s="13" t="str">
        <f t="shared" si="15"/>
        <v/>
      </c>
      <c r="M133" s="1"/>
      <c r="N133" s="1"/>
      <c r="O133" s="1"/>
      <c r="P133" s="1"/>
      <c r="Q133" s="1"/>
      <c r="R133" s="1"/>
      <c r="S133" s="1"/>
      <c r="T133" s="1"/>
    </row>
    <row r="134" spans="1:20">
      <c r="A134" s="5"/>
      <c r="B134" s="3"/>
      <c r="C134" s="3"/>
      <c r="D134" s="3"/>
      <c r="E134" s="3"/>
      <c r="F134" s="3"/>
      <c r="G134" s="3"/>
      <c r="H134" s="3"/>
      <c r="I134" s="13" t="str">
        <f t="shared" si="12"/>
        <v/>
      </c>
      <c r="J134" s="37" t="str">
        <f t="shared" si="13"/>
        <v/>
      </c>
      <c r="K134" s="13" t="str">
        <f t="shared" si="14"/>
        <v/>
      </c>
      <c r="L134" s="13" t="str">
        <f t="shared" si="15"/>
        <v/>
      </c>
      <c r="M134" s="1"/>
      <c r="N134" s="1"/>
      <c r="O134" s="1"/>
      <c r="P134" s="1"/>
      <c r="Q134" s="1"/>
      <c r="R134" s="1"/>
      <c r="S134" s="1"/>
      <c r="T134" s="1"/>
    </row>
    <row r="135" spans="1:20">
      <c r="A135" s="5"/>
      <c r="B135" s="3"/>
      <c r="C135" s="3"/>
      <c r="D135" s="3"/>
      <c r="E135" s="3"/>
      <c r="F135" s="3"/>
      <c r="G135" s="3"/>
      <c r="H135" s="3"/>
      <c r="I135" s="13" t="str">
        <f t="shared" si="12"/>
        <v/>
      </c>
      <c r="J135" s="37" t="str">
        <f t="shared" si="13"/>
        <v/>
      </c>
      <c r="K135" s="13" t="str">
        <f t="shared" si="14"/>
        <v/>
      </c>
      <c r="L135" s="13" t="str">
        <f t="shared" si="15"/>
        <v/>
      </c>
      <c r="M135" s="1"/>
      <c r="N135" s="1"/>
      <c r="O135" s="1"/>
      <c r="P135" s="1"/>
      <c r="Q135" s="1"/>
      <c r="R135" s="1"/>
      <c r="S135" s="1"/>
      <c r="T135" s="1"/>
    </row>
    <row r="136" spans="1:20">
      <c r="A136" s="5"/>
      <c r="B136" s="3"/>
      <c r="C136" s="3"/>
      <c r="D136" s="3"/>
      <c r="E136" s="3"/>
      <c r="F136" s="3"/>
      <c r="G136" s="3"/>
      <c r="H136" s="3"/>
      <c r="I136" s="13" t="str">
        <f t="shared" si="12"/>
        <v/>
      </c>
      <c r="J136" s="37" t="str">
        <f t="shared" si="13"/>
        <v/>
      </c>
      <c r="K136" s="13" t="str">
        <f t="shared" si="14"/>
        <v/>
      </c>
      <c r="L136" s="13" t="str">
        <f t="shared" si="15"/>
        <v/>
      </c>
      <c r="M136" s="1"/>
      <c r="N136" s="1"/>
      <c r="O136" s="1"/>
      <c r="P136" s="1"/>
      <c r="Q136" s="1"/>
      <c r="R136" s="1"/>
      <c r="S136" s="1"/>
      <c r="T136" s="1"/>
    </row>
    <row r="137" spans="1:20">
      <c r="A137" s="5"/>
      <c r="B137" s="3"/>
      <c r="C137" s="3"/>
      <c r="D137" s="3"/>
      <c r="E137" s="3"/>
      <c r="F137" s="3"/>
      <c r="G137" s="3"/>
      <c r="H137" s="3"/>
      <c r="I137" s="13" t="str">
        <f t="shared" si="12"/>
        <v/>
      </c>
      <c r="J137" s="37" t="str">
        <f t="shared" si="13"/>
        <v/>
      </c>
      <c r="K137" s="13" t="str">
        <f t="shared" si="14"/>
        <v/>
      </c>
      <c r="L137" s="13" t="str">
        <f t="shared" si="15"/>
        <v/>
      </c>
      <c r="M137" s="1"/>
      <c r="N137" s="1"/>
      <c r="O137" s="1"/>
      <c r="P137" s="1"/>
      <c r="Q137" s="1"/>
      <c r="R137" s="1"/>
      <c r="S137" s="1"/>
      <c r="T137" s="1"/>
    </row>
    <row r="138" spans="1:20">
      <c r="A138" s="5"/>
      <c r="B138" s="3"/>
      <c r="C138" s="3"/>
      <c r="D138" s="3"/>
      <c r="E138" s="3"/>
      <c r="F138" s="3"/>
      <c r="G138" s="3"/>
      <c r="H138" s="3"/>
      <c r="I138" s="13" t="str">
        <f t="shared" si="12"/>
        <v/>
      </c>
      <c r="J138" s="37" t="str">
        <f t="shared" si="13"/>
        <v/>
      </c>
      <c r="K138" s="13" t="str">
        <f t="shared" si="14"/>
        <v/>
      </c>
      <c r="L138" s="13" t="str">
        <f t="shared" si="15"/>
        <v/>
      </c>
      <c r="M138" s="1"/>
      <c r="N138" s="1"/>
      <c r="O138" s="1"/>
      <c r="P138" s="1"/>
      <c r="Q138" s="1"/>
      <c r="R138" s="1"/>
      <c r="S138" s="1"/>
      <c r="T138" s="1"/>
    </row>
    <row r="139" spans="1:20">
      <c r="A139" s="5"/>
      <c r="B139" s="3"/>
      <c r="C139" s="3"/>
      <c r="D139" s="3"/>
      <c r="E139" s="3"/>
      <c r="F139" s="3"/>
      <c r="G139" s="3"/>
      <c r="H139" s="3"/>
      <c r="I139" s="13" t="str">
        <f t="shared" ref="I139:I170" si="16">IF(A139="","",IF(F139="Lower is better",G139-H139,H139-G139))</f>
        <v/>
      </c>
      <c r="J139" s="37" t="str">
        <f t="shared" ref="J139:J150" si="17">IF(A139="","",IF(OR(G139="",H139="",G139=0,H139=0),"",IF(F139="Lower is better",G139/H139,H139/G139)))</f>
        <v/>
      </c>
      <c r="K139" s="13" t="str">
        <f t="shared" ref="K139:K150" si="18">IF(A139="","",IF(OR(B139="",C139="",D139="",E139="",F139="",G139="",H139=""),"Missing",IF(F139="Higher is better",IF(H139&gt;=G139,"Met","Below target"),IF(F139="Lower is better",IF(H139&lt;=G139,"Met","Below target"),IF(H139=G139,"Met","Below target")))))</f>
        <v/>
      </c>
      <c r="L139" s="13" t="str">
        <f t="shared" ref="L139:L150" si="19">IF(A139="","",IF(OR(COUNTIFS($A$11:$A$150,A139,$B$11:$B$150,B139)&gt;1,B139="",C139="",D139="",E139="",F139="",G139="",H139=""),"ERROR","PASS"))</f>
        <v/>
      </c>
      <c r="M139" s="1"/>
      <c r="N139" s="1"/>
      <c r="O139" s="1"/>
      <c r="P139" s="1"/>
      <c r="Q139" s="1"/>
      <c r="R139" s="1"/>
      <c r="S139" s="1"/>
      <c r="T139" s="1"/>
    </row>
    <row r="140" spans="1:20">
      <c r="A140" s="5"/>
      <c r="B140" s="3"/>
      <c r="C140" s="3"/>
      <c r="D140" s="3"/>
      <c r="E140" s="3"/>
      <c r="F140" s="3"/>
      <c r="G140" s="3"/>
      <c r="H140" s="3"/>
      <c r="I140" s="13" t="str">
        <f t="shared" si="16"/>
        <v/>
      </c>
      <c r="J140" s="37" t="str">
        <f t="shared" si="17"/>
        <v/>
      </c>
      <c r="K140" s="13" t="str">
        <f t="shared" si="18"/>
        <v/>
      </c>
      <c r="L140" s="13" t="str">
        <f t="shared" si="19"/>
        <v/>
      </c>
      <c r="M140" s="1"/>
      <c r="N140" s="1"/>
      <c r="O140" s="1"/>
      <c r="P140" s="1"/>
      <c r="Q140" s="1"/>
      <c r="R140" s="1"/>
      <c r="S140" s="1"/>
      <c r="T140" s="1"/>
    </row>
    <row r="141" spans="1:20">
      <c r="A141" s="33"/>
      <c r="B141" s="29"/>
      <c r="C141" s="29"/>
      <c r="D141" s="29"/>
      <c r="E141" s="29"/>
      <c r="F141" s="29"/>
      <c r="G141" s="29"/>
      <c r="H141" s="29"/>
      <c r="I141" s="31" t="str">
        <f t="shared" si="16"/>
        <v/>
      </c>
      <c r="J141" s="38" t="str">
        <f t="shared" si="17"/>
        <v/>
      </c>
      <c r="K141" s="31" t="str">
        <f t="shared" si="18"/>
        <v/>
      </c>
      <c r="L141" s="31" t="str">
        <f t="shared" si="19"/>
        <v/>
      </c>
    </row>
    <row r="142" spans="1:20">
      <c r="A142" s="33"/>
      <c r="B142" s="29"/>
      <c r="C142" s="29"/>
      <c r="D142" s="29"/>
      <c r="E142" s="29"/>
      <c r="F142" s="29"/>
      <c r="G142" s="29"/>
      <c r="H142" s="29"/>
      <c r="I142" s="31" t="str">
        <f t="shared" si="16"/>
        <v/>
      </c>
      <c r="J142" s="38" t="str">
        <f t="shared" si="17"/>
        <v/>
      </c>
      <c r="K142" s="31" t="str">
        <f t="shared" si="18"/>
        <v/>
      </c>
      <c r="L142" s="31" t="str">
        <f t="shared" si="19"/>
        <v/>
      </c>
    </row>
    <row r="143" spans="1:20">
      <c r="A143" s="33"/>
      <c r="B143" s="29"/>
      <c r="C143" s="29"/>
      <c r="D143" s="29"/>
      <c r="E143" s="29"/>
      <c r="F143" s="29"/>
      <c r="G143" s="29"/>
      <c r="H143" s="29"/>
      <c r="I143" s="31" t="str">
        <f t="shared" si="16"/>
        <v/>
      </c>
      <c r="J143" s="38" t="str">
        <f t="shared" si="17"/>
        <v/>
      </c>
      <c r="K143" s="31" t="str">
        <f t="shared" si="18"/>
        <v/>
      </c>
      <c r="L143" s="31" t="str">
        <f t="shared" si="19"/>
        <v/>
      </c>
    </row>
    <row r="144" spans="1:20">
      <c r="A144" s="33"/>
      <c r="B144" s="29"/>
      <c r="C144" s="29"/>
      <c r="D144" s="29"/>
      <c r="E144" s="29"/>
      <c r="F144" s="29"/>
      <c r="G144" s="29"/>
      <c r="H144" s="29"/>
      <c r="I144" s="31" t="str">
        <f t="shared" si="16"/>
        <v/>
      </c>
      <c r="J144" s="38" t="str">
        <f t="shared" si="17"/>
        <v/>
      </c>
      <c r="K144" s="31" t="str">
        <f t="shared" si="18"/>
        <v/>
      </c>
      <c r="L144" s="31" t="str">
        <f t="shared" si="19"/>
        <v/>
      </c>
    </row>
    <row r="145" spans="1:12">
      <c r="A145" s="33"/>
      <c r="B145" s="29"/>
      <c r="C145" s="29"/>
      <c r="D145" s="29"/>
      <c r="E145" s="29"/>
      <c r="F145" s="29"/>
      <c r="G145" s="29"/>
      <c r="H145" s="29"/>
      <c r="I145" s="31" t="str">
        <f t="shared" si="16"/>
        <v/>
      </c>
      <c r="J145" s="38" t="str">
        <f t="shared" si="17"/>
        <v/>
      </c>
      <c r="K145" s="31" t="str">
        <f t="shared" si="18"/>
        <v/>
      </c>
      <c r="L145" s="31" t="str">
        <f t="shared" si="19"/>
        <v/>
      </c>
    </row>
    <row r="146" spans="1:12">
      <c r="A146" s="33"/>
      <c r="B146" s="29"/>
      <c r="C146" s="29"/>
      <c r="D146" s="29"/>
      <c r="E146" s="29"/>
      <c r="F146" s="29"/>
      <c r="G146" s="29"/>
      <c r="H146" s="29"/>
      <c r="I146" s="31" t="str">
        <f t="shared" si="16"/>
        <v/>
      </c>
      <c r="J146" s="38" t="str">
        <f t="shared" si="17"/>
        <v/>
      </c>
      <c r="K146" s="31" t="str">
        <f t="shared" si="18"/>
        <v/>
      </c>
      <c r="L146" s="31" t="str">
        <f t="shared" si="19"/>
        <v/>
      </c>
    </row>
    <row r="147" spans="1:12">
      <c r="A147" s="33"/>
      <c r="B147" s="29"/>
      <c r="C147" s="29"/>
      <c r="D147" s="29"/>
      <c r="E147" s="29"/>
      <c r="F147" s="29"/>
      <c r="G147" s="29"/>
      <c r="H147" s="29"/>
      <c r="I147" s="31" t="str">
        <f t="shared" si="16"/>
        <v/>
      </c>
      <c r="J147" s="38" t="str">
        <f t="shared" si="17"/>
        <v/>
      </c>
      <c r="K147" s="31" t="str">
        <f t="shared" si="18"/>
        <v/>
      </c>
      <c r="L147" s="31" t="str">
        <f t="shared" si="19"/>
        <v/>
      </c>
    </row>
    <row r="148" spans="1:12">
      <c r="A148" s="33"/>
      <c r="B148" s="29"/>
      <c r="C148" s="29"/>
      <c r="D148" s="29"/>
      <c r="E148" s="29"/>
      <c r="F148" s="29"/>
      <c r="G148" s="29"/>
      <c r="H148" s="29"/>
      <c r="I148" s="31" t="str">
        <f t="shared" si="16"/>
        <v/>
      </c>
      <c r="J148" s="38" t="str">
        <f t="shared" si="17"/>
        <v/>
      </c>
      <c r="K148" s="31" t="str">
        <f t="shared" si="18"/>
        <v/>
      </c>
      <c r="L148" s="31" t="str">
        <f t="shared" si="19"/>
        <v/>
      </c>
    </row>
    <row r="149" spans="1:12">
      <c r="A149" s="33"/>
      <c r="B149" s="29"/>
      <c r="C149" s="29"/>
      <c r="D149" s="29"/>
      <c r="E149" s="29"/>
      <c r="F149" s="29"/>
      <c r="G149" s="29"/>
      <c r="H149" s="29"/>
      <c r="I149" s="31" t="str">
        <f t="shared" si="16"/>
        <v/>
      </c>
      <c r="J149" s="38" t="str">
        <f t="shared" si="17"/>
        <v/>
      </c>
      <c r="K149" s="31" t="str">
        <f t="shared" si="18"/>
        <v/>
      </c>
      <c r="L149" s="31" t="str">
        <f t="shared" si="19"/>
        <v/>
      </c>
    </row>
    <row r="150" spans="1:12">
      <c r="A150" s="34"/>
      <c r="B150" s="30"/>
      <c r="C150" s="30"/>
      <c r="D150" s="30"/>
      <c r="E150" s="30"/>
      <c r="F150" s="30"/>
      <c r="G150" s="30"/>
      <c r="H150" s="30"/>
      <c r="I150" s="32" t="str">
        <f t="shared" si="16"/>
        <v/>
      </c>
      <c r="J150" s="39" t="str">
        <f t="shared" si="17"/>
        <v/>
      </c>
      <c r="K150" s="32" t="str">
        <f t="shared" si="18"/>
        <v/>
      </c>
      <c r="L150" s="32" t="str">
        <f t="shared" si="19"/>
        <v/>
      </c>
    </row>
  </sheetData>
  <mergeCells count="13">
    <mergeCell ref="A4:T4"/>
    <mergeCell ref="A6:T6"/>
    <mergeCell ref="A7:T7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conditionalFormatting sqref="K11:K150">
    <cfRule type="containsText" dxfId="2" priority="1" operator="containsText" text="Below target"/>
  </conditionalFormatting>
  <conditionalFormatting sqref="L11:L150">
    <cfRule type="containsText" dxfId="1" priority="2" operator="containsText" text="ERROR"/>
  </conditionalFormatting>
  <dataValidations count="3">
    <dataValidation type="list" sqref="C11:C150" xr:uid="{00000000-0002-0000-0700-000000000000}">
      <formula1>$AA$1:$AA$5</formula1>
    </dataValidation>
    <dataValidation type="list" sqref="E11:E150" xr:uid="{00000000-0002-0000-0700-000001000000}">
      <formula1>$AB$1:$AB$5</formula1>
    </dataValidation>
    <dataValidation type="list" sqref="F11:F150" xr:uid="{00000000-0002-0000-0700-000002000000}">
      <formula1>$AC$1:$AC$3</formula1>
    </dataValidation>
  </dataValidation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40"/>
  <sheetViews>
    <sheetView showGridLines="0" workbookViewId="0"/>
  </sheetViews>
  <sheetFormatPr baseColWidth="10" defaultColWidth="8.83203125" defaultRowHeight="15"/>
  <cols>
    <col min="1" max="1" width="18" customWidth="1"/>
    <col min="2" max="2" width="20" customWidth="1"/>
    <col min="3" max="3" width="34" customWidth="1"/>
    <col min="4" max="4" width="15" customWidth="1"/>
    <col min="5" max="5" width="24" customWidth="1"/>
    <col min="6" max="6" width="15" customWidth="1"/>
    <col min="7" max="8" width="4" customWidth="1"/>
    <col min="9" max="9" width="3" customWidth="1"/>
    <col min="10" max="10" width="24" customWidth="1"/>
    <col min="11" max="11" width="4" customWidth="1"/>
    <col min="12" max="12" width="3" customWidth="1"/>
    <col min="13" max="13" width="24" customWidth="1"/>
    <col min="14" max="14" width="4" customWidth="1"/>
    <col min="15" max="15" width="3" customWidth="1"/>
    <col min="16" max="16" width="24" customWidth="1"/>
    <col min="17" max="17" width="4" customWidth="1"/>
  </cols>
  <sheetData>
    <row r="1" spans="1:20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" customHeight="1">
      <c r="A2" s="51" t="s">
        <v>0</v>
      </c>
      <c r="B2" s="52" t="s">
        <v>0</v>
      </c>
      <c r="C2" s="51" t="s">
        <v>1</v>
      </c>
      <c r="D2" s="52" t="s">
        <v>1</v>
      </c>
      <c r="E2" s="51" t="s">
        <v>2</v>
      </c>
      <c r="F2" s="52" t="s">
        <v>2</v>
      </c>
      <c r="G2" s="51" t="s">
        <v>3</v>
      </c>
      <c r="H2" s="52" t="s">
        <v>3</v>
      </c>
      <c r="I2" s="51" t="s">
        <v>4</v>
      </c>
      <c r="J2" s="52" t="s">
        <v>4</v>
      </c>
      <c r="K2" s="51" t="s">
        <v>5</v>
      </c>
      <c r="L2" s="52" t="s">
        <v>5</v>
      </c>
      <c r="M2" s="51" t="s">
        <v>6</v>
      </c>
      <c r="N2" s="52" t="s">
        <v>6</v>
      </c>
      <c r="O2" s="51" t="s">
        <v>7</v>
      </c>
      <c r="P2" s="52" t="s">
        <v>7</v>
      </c>
      <c r="Q2" s="49" t="s">
        <v>8</v>
      </c>
      <c r="R2" s="50" t="s">
        <v>8</v>
      </c>
      <c r="S2" s="51" t="s">
        <v>9</v>
      </c>
      <c r="T2" s="52" t="s">
        <v>9</v>
      </c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0" customHeight="1">
      <c r="A4" s="53" t="s">
        <v>313</v>
      </c>
      <c r="B4" s="53" t="s">
        <v>313</v>
      </c>
      <c r="C4" s="53" t="s">
        <v>313</v>
      </c>
      <c r="D4" s="53" t="s">
        <v>313</v>
      </c>
      <c r="E4" s="53" t="s">
        <v>313</v>
      </c>
      <c r="F4" s="53" t="s">
        <v>313</v>
      </c>
      <c r="G4" s="53" t="s">
        <v>313</v>
      </c>
      <c r="H4" s="53" t="s">
        <v>313</v>
      </c>
      <c r="I4" s="53" t="s">
        <v>313</v>
      </c>
      <c r="J4" s="53" t="s">
        <v>313</v>
      </c>
      <c r="K4" s="53" t="s">
        <v>313</v>
      </c>
      <c r="L4" s="53" t="s">
        <v>313</v>
      </c>
      <c r="M4" s="53" t="s">
        <v>313</v>
      </c>
      <c r="N4" s="53" t="s">
        <v>313</v>
      </c>
      <c r="O4" s="53" t="s">
        <v>313</v>
      </c>
      <c r="P4" s="53" t="s">
        <v>313</v>
      </c>
      <c r="Q4" s="53" t="s">
        <v>313</v>
      </c>
      <c r="R4" s="53" t="s">
        <v>313</v>
      </c>
      <c r="S4" s="53" t="s">
        <v>313</v>
      </c>
      <c r="T4" s="53" t="s">
        <v>313</v>
      </c>
    </row>
    <row r="5" spans="1:2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2" customHeight="1">
      <c r="A6" s="54" t="s">
        <v>314</v>
      </c>
      <c r="B6" s="54" t="s">
        <v>314</v>
      </c>
      <c r="C6" s="54" t="s">
        <v>314</v>
      </c>
      <c r="D6" s="54" t="s">
        <v>314</v>
      </c>
      <c r="E6" s="54" t="s">
        <v>314</v>
      </c>
      <c r="F6" s="54" t="s">
        <v>314</v>
      </c>
      <c r="G6" s="54" t="s">
        <v>314</v>
      </c>
      <c r="H6" s="54" t="s">
        <v>314</v>
      </c>
      <c r="I6" s="54" t="s">
        <v>314</v>
      </c>
      <c r="J6" s="54" t="s">
        <v>314</v>
      </c>
      <c r="K6" s="54" t="s">
        <v>314</v>
      </c>
      <c r="L6" s="54" t="s">
        <v>314</v>
      </c>
      <c r="M6" s="54" t="s">
        <v>314</v>
      </c>
      <c r="N6" s="54" t="s">
        <v>314</v>
      </c>
      <c r="O6" s="54" t="s">
        <v>314</v>
      </c>
      <c r="P6" s="54" t="s">
        <v>314</v>
      </c>
      <c r="Q6" s="54" t="s">
        <v>314</v>
      </c>
      <c r="R6" s="54" t="s">
        <v>314</v>
      </c>
      <c r="S6" s="54" t="s">
        <v>314</v>
      </c>
      <c r="T6" s="54" t="s">
        <v>314</v>
      </c>
    </row>
    <row r="7" spans="1:20" ht="22" customHeight="1">
      <c r="A7" s="55" t="s">
        <v>315</v>
      </c>
      <c r="B7" s="55" t="s">
        <v>315</v>
      </c>
      <c r="C7" s="55" t="s">
        <v>315</v>
      </c>
      <c r="D7" s="55" t="s">
        <v>315</v>
      </c>
      <c r="E7" s="55" t="s">
        <v>315</v>
      </c>
      <c r="F7" s="55" t="s">
        <v>315</v>
      </c>
      <c r="G7" s="55" t="s">
        <v>315</v>
      </c>
      <c r="H7" s="55" t="s">
        <v>315</v>
      </c>
      <c r="I7" s="55" t="s">
        <v>315</v>
      </c>
      <c r="J7" s="55" t="s">
        <v>315</v>
      </c>
      <c r="K7" s="55" t="s">
        <v>315</v>
      </c>
      <c r="L7" s="55" t="s">
        <v>315</v>
      </c>
      <c r="M7" s="55" t="s">
        <v>315</v>
      </c>
      <c r="N7" s="55" t="s">
        <v>315</v>
      </c>
      <c r="O7" s="55" t="s">
        <v>315</v>
      </c>
      <c r="P7" s="55" t="s">
        <v>315</v>
      </c>
      <c r="Q7" s="55" t="s">
        <v>315</v>
      </c>
      <c r="R7" s="55" t="s">
        <v>315</v>
      </c>
      <c r="S7" s="55" t="s">
        <v>315</v>
      </c>
      <c r="T7" s="55" t="s">
        <v>315</v>
      </c>
    </row>
    <row r="8" spans="1:2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56" t="s">
        <v>316</v>
      </c>
      <c r="B9" s="57" t="s">
        <v>316</v>
      </c>
      <c r="C9" s="57" t="s">
        <v>316</v>
      </c>
      <c r="D9" s="57" t="s">
        <v>316</v>
      </c>
      <c r="E9" s="57" t="s">
        <v>316</v>
      </c>
      <c r="F9" s="57" t="s">
        <v>316</v>
      </c>
      <c r="G9" s="57" t="s">
        <v>316</v>
      </c>
      <c r="H9" s="58" t="s">
        <v>316</v>
      </c>
      <c r="I9" s="1"/>
      <c r="J9" s="56" t="s">
        <v>317</v>
      </c>
      <c r="K9" s="58" t="s">
        <v>317</v>
      </c>
      <c r="L9" s="1"/>
      <c r="M9" s="56" t="s">
        <v>318</v>
      </c>
      <c r="N9" s="58" t="s">
        <v>318</v>
      </c>
      <c r="O9" s="1"/>
      <c r="P9" s="56" t="s">
        <v>319</v>
      </c>
      <c r="Q9" s="58" t="s">
        <v>319</v>
      </c>
      <c r="R9" s="1"/>
      <c r="S9" s="1"/>
      <c r="T9" s="1"/>
    </row>
    <row r="10" spans="1:20">
      <c r="A10" s="104" t="s">
        <v>320</v>
      </c>
      <c r="B10" s="104" t="s">
        <v>320</v>
      </c>
      <c r="C10" s="104" t="s">
        <v>320</v>
      </c>
      <c r="D10" s="105" t="s">
        <v>321</v>
      </c>
      <c r="E10" s="105" t="s">
        <v>321</v>
      </c>
      <c r="F10" s="105" t="s">
        <v>321</v>
      </c>
      <c r="G10" s="105" t="s">
        <v>321</v>
      </c>
      <c r="H10" s="105" t="s">
        <v>321</v>
      </c>
      <c r="I10" s="1"/>
      <c r="J10" s="2" t="s">
        <v>91</v>
      </c>
      <c r="K10" s="2"/>
      <c r="L10" s="1"/>
      <c r="M10" s="2" t="s">
        <v>92</v>
      </c>
      <c r="N10" s="2"/>
      <c r="O10" s="1"/>
      <c r="P10" s="2" t="s">
        <v>52</v>
      </c>
      <c r="Q10" s="2"/>
      <c r="R10" s="1"/>
      <c r="S10" s="1"/>
      <c r="T10" s="1"/>
    </row>
    <row r="11" spans="1:20">
      <c r="A11" s="104" t="s">
        <v>322</v>
      </c>
      <c r="B11" s="104" t="s">
        <v>322</v>
      </c>
      <c r="C11" s="104" t="s">
        <v>322</v>
      </c>
      <c r="D11" s="106">
        <v>46323</v>
      </c>
      <c r="E11" s="106">
        <v>46323</v>
      </c>
      <c r="F11" s="106">
        <v>46323</v>
      </c>
      <c r="G11" s="106">
        <v>46323</v>
      </c>
      <c r="H11" s="106">
        <v>46323</v>
      </c>
      <c r="I11" s="1"/>
      <c r="J11" s="3" t="s">
        <v>94</v>
      </c>
      <c r="K11" s="3"/>
      <c r="L11" s="1"/>
      <c r="M11" s="3" t="s">
        <v>95</v>
      </c>
      <c r="N11" s="3"/>
      <c r="O11" s="1"/>
      <c r="P11" s="3" t="s">
        <v>53</v>
      </c>
      <c r="Q11" s="3"/>
      <c r="R11" s="1"/>
      <c r="S11" s="1"/>
      <c r="T11" s="1"/>
    </row>
    <row r="12" spans="1:20">
      <c r="A12" s="104" t="s">
        <v>323</v>
      </c>
      <c r="B12" s="104" t="s">
        <v>323</v>
      </c>
      <c r="C12" s="104" t="s">
        <v>323</v>
      </c>
      <c r="D12" s="107">
        <v>3</v>
      </c>
      <c r="E12" s="107">
        <v>3</v>
      </c>
      <c r="F12" s="107">
        <v>3</v>
      </c>
      <c r="G12" s="107">
        <v>3</v>
      </c>
      <c r="H12" s="107">
        <v>3</v>
      </c>
      <c r="I12" s="1"/>
      <c r="J12" s="3" t="s">
        <v>97</v>
      </c>
      <c r="K12" s="3"/>
      <c r="L12" s="1"/>
      <c r="M12" s="3" t="s">
        <v>98</v>
      </c>
      <c r="N12" s="3"/>
      <c r="O12" s="1"/>
      <c r="P12" s="3" t="s">
        <v>54</v>
      </c>
      <c r="Q12" s="3"/>
      <c r="R12" s="1"/>
      <c r="S12" s="1"/>
      <c r="T12" s="1"/>
    </row>
    <row r="13" spans="1:20">
      <c r="A13" s="104" t="s">
        <v>324</v>
      </c>
      <c r="B13" s="104" t="s">
        <v>324</v>
      </c>
      <c r="C13" s="104" t="s">
        <v>324</v>
      </c>
      <c r="D13" s="107">
        <v>7</v>
      </c>
      <c r="E13" s="107">
        <v>7</v>
      </c>
      <c r="F13" s="107">
        <v>7</v>
      </c>
      <c r="G13" s="107">
        <v>7</v>
      </c>
      <c r="H13" s="107">
        <v>7</v>
      </c>
      <c r="I13" s="1"/>
      <c r="J13" s="3" t="s">
        <v>101</v>
      </c>
      <c r="K13" s="3"/>
      <c r="L13" s="1"/>
      <c r="M13" s="3" t="s">
        <v>102</v>
      </c>
      <c r="N13" s="3"/>
      <c r="O13" s="1"/>
      <c r="P13" s="3"/>
      <c r="Q13" s="3"/>
      <c r="R13" s="1"/>
      <c r="S13" s="1"/>
      <c r="T13" s="1"/>
    </row>
    <row r="14" spans="1:20">
      <c r="A14" s="104" t="s">
        <v>325</v>
      </c>
      <c r="B14" s="104" t="s">
        <v>325</v>
      </c>
      <c r="C14" s="104" t="s">
        <v>325</v>
      </c>
      <c r="D14" s="106">
        <v>46322</v>
      </c>
      <c r="E14" s="106">
        <v>46322</v>
      </c>
      <c r="F14" s="106">
        <v>46322</v>
      </c>
      <c r="G14" s="106">
        <v>46322</v>
      </c>
      <c r="H14" s="106">
        <v>46322</v>
      </c>
      <c r="I14" s="1"/>
      <c r="J14" s="3" t="s">
        <v>104</v>
      </c>
      <c r="K14" s="3"/>
      <c r="L14" s="1"/>
      <c r="M14" s="3" t="s">
        <v>105</v>
      </c>
      <c r="N14" s="3"/>
      <c r="O14" s="1"/>
      <c r="P14" s="3"/>
      <c r="Q14" s="3"/>
      <c r="R14" s="1"/>
      <c r="S14" s="1"/>
      <c r="T14" s="1"/>
    </row>
    <row r="15" spans="1:20">
      <c r="A15" s="108" t="s">
        <v>326</v>
      </c>
      <c r="B15" s="108" t="s">
        <v>326</v>
      </c>
      <c r="C15" s="108" t="s">
        <v>326</v>
      </c>
      <c r="D15" s="109" t="s">
        <v>327</v>
      </c>
      <c r="E15" s="109" t="s">
        <v>327</v>
      </c>
      <c r="F15" s="109" t="s">
        <v>327</v>
      </c>
      <c r="G15" s="109" t="s">
        <v>327</v>
      </c>
      <c r="H15" s="109" t="s">
        <v>327</v>
      </c>
      <c r="I15" s="1"/>
      <c r="J15" s="4"/>
      <c r="K15" s="4"/>
      <c r="L15" s="1"/>
      <c r="M15" s="4" t="s">
        <v>107</v>
      </c>
      <c r="N15" s="4"/>
      <c r="O15" s="1"/>
      <c r="P15" s="4"/>
      <c r="Q15" s="4"/>
      <c r="R15" s="1"/>
      <c r="S15" s="1"/>
      <c r="T15" s="1"/>
    </row>
    <row r="16" spans="1:20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56" t="s">
        <v>328</v>
      </c>
      <c r="B19" s="57" t="s">
        <v>328</v>
      </c>
      <c r="C19" s="57" t="s">
        <v>328</v>
      </c>
      <c r="D19" s="57" t="s">
        <v>328</v>
      </c>
      <c r="E19" s="57" t="s">
        <v>328</v>
      </c>
      <c r="F19" s="57" t="s">
        <v>328</v>
      </c>
      <c r="G19" s="57" t="s">
        <v>328</v>
      </c>
      <c r="H19" s="58" t="s">
        <v>328</v>
      </c>
      <c r="I19" s="1"/>
      <c r="J19" s="56" t="s">
        <v>329</v>
      </c>
      <c r="K19" s="58" t="s">
        <v>329</v>
      </c>
      <c r="L19" s="1"/>
      <c r="M19" s="56" t="s">
        <v>55</v>
      </c>
      <c r="N19" s="58" t="s">
        <v>55</v>
      </c>
      <c r="O19" s="1"/>
      <c r="P19" s="56" t="s">
        <v>330</v>
      </c>
      <c r="Q19" s="58" t="s">
        <v>330</v>
      </c>
      <c r="R19" s="1"/>
      <c r="S19" s="1"/>
      <c r="T19" s="1"/>
    </row>
    <row r="20" spans="1:20">
      <c r="A20" s="6" t="s">
        <v>294</v>
      </c>
      <c r="B20" s="7" t="s">
        <v>39</v>
      </c>
      <c r="C20" s="7" t="s">
        <v>295</v>
      </c>
      <c r="D20" s="7" t="s">
        <v>296</v>
      </c>
      <c r="E20" s="7" t="s">
        <v>297</v>
      </c>
      <c r="F20" s="8" t="s">
        <v>298</v>
      </c>
      <c r="G20" s="1"/>
      <c r="H20" s="1"/>
      <c r="I20" s="1"/>
      <c r="J20" s="2" t="s">
        <v>59</v>
      </c>
      <c r="K20" s="2"/>
      <c r="L20" s="1"/>
      <c r="M20" s="2" t="s">
        <v>58</v>
      </c>
      <c r="N20" s="2"/>
      <c r="O20" s="1"/>
      <c r="P20" s="2" t="s">
        <v>93</v>
      </c>
      <c r="Q20" s="2"/>
      <c r="R20" s="1"/>
      <c r="S20" s="1"/>
      <c r="T20" s="1"/>
    </row>
    <row r="21" spans="1:20">
      <c r="A21" s="2" t="s">
        <v>303</v>
      </c>
      <c r="B21" s="2" t="s">
        <v>91</v>
      </c>
      <c r="C21" s="2" t="s">
        <v>304</v>
      </c>
      <c r="D21" s="2" t="s">
        <v>283</v>
      </c>
      <c r="E21" s="2" t="s">
        <v>284</v>
      </c>
      <c r="F21" s="9">
        <v>0.95</v>
      </c>
      <c r="G21" s="1"/>
      <c r="H21" s="1"/>
      <c r="I21" s="1"/>
      <c r="J21" s="3" t="s">
        <v>61</v>
      </c>
      <c r="K21" s="3"/>
      <c r="L21" s="1"/>
      <c r="M21" s="3" t="s">
        <v>60</v>
      </c>
      <c r="N21" s="3"/>
      <c r="O21" s="1"/>
      <c r="P21" s="3" t="s">
        <v>96</v>
      </c>
      <c r="Q21" s="3"/>
      <c r="R21" s="1"/>
      <c r="S21" s="1"/>
      <c r="T21" s="1"/>
    </row>
    <row r="22" spans="1:20">
      <c r="A22" s="3" t="s">
        <v>305</v>
      </c>
      <c r="B22" s="3" t="s">
        <v>97</v>
      </c>
      <c r="C22" s="3" t="s">
        <v>306</v>
      </c>
      <c r="D22" s="3" t="s">
        <v>287</v>
      </c>
      <c r="E22" s="3" t="s">
        <v>286</v>
      </c>
      <c r="F22" s="10">
        <v>240</v>
      </c>
      <c r="G22" s="1"/>
      <c r="H22" s="1"/>
      <c r="I22" s="1"/>
      <c r="J22" s="3" t="s">
        <v>63</v>
      </c>
      <c r="K22" s="3"/>
      <c r="L22" s="1"/>
      <c r="M22" s="3" t="s">
        <v>62</v>
      </c>
      <c r="N22" s="3"/>
      <c r="O22" s="1"/>
      <c r="P22" s="3" t="s">
        <v>99</v>
      </c>
      <c r="Q22" s="3"/>
      <c r="R22" s="1"/>
      <c r="S22" s="1"/>
      <c r="T22" s="1"/>
    </row>
    <row r="23" spans="1:20">
      <c r="A23" s="3" t="s">
        <v>307</v>
      </c>
      <c r="B23" s="3" t="s">
        <v>91</v>
      </c>
      <c r="C23" s="3" t="s">
        <v>308</v>
      </c>
      <c r="D23" s="3" t="s">
        <v>283</v>
      </c>
      <c r="E23" s="3" t="s">
        <v>284</v>
      </c>
      <c r="F23" s="11">
        <v>0.98</v>
      </c>
      <c r="G23" s="1"/>
      <c r="H23" s="1"/>
      <c r="I23" s="1"/>
      <c r="J23" s="3" t="s">
        <v>65</v>
      </c>
      <c r="K23" s="3"/>
      <c r="L23" s="1"/>
      <c r="M23" s="3" t="s">
        <v>64</v>
      </c>
      <c r="N23" s="3"/>
      <c r="O23" s="1"/>
      <c r="P23" s="3" t="s">
        <v>103</v>
      </c>
      <c r="Q23" s="3"/>
      <c r="R23" s="1"/>
      <c r="S23" s="1"/>
      <c r="T23" s="1"/>
    </row>
    <row r="24" spans="1:20">
      <c r="A24" s="3" t="s">
        <v>309</v>
      </c>
      <c r="B24" s="3" t="s">
        <v>91</v>
      </c>
      <c r="C24" s="3" t="s">
        <v>310</v>
      </c>
      <c r="D24" s="3" t="s">
        <v>283</v>
      </c>
      <c r="E24" s="3" t="s">
        <v>286</v>
      </c>
      <c r="F24" s="11">
        <v>0.02</v>
      </c>
      <c r="G24" s="1"/>
      <c r="H24" s="1"/>
      <c r="I24" s="1"/>
      <c r="J24" s="3"/>
      <c r="K24" s="3"/>
      <c r="L24" s="1"/>
      <c r="M24" s="3" t="s">
        <v>66</v>
      </c>
      <c r="N24" s="3"/>
      <c r="O24" s="1"/>
      <c r="P24" s="3"/>
      <c r="Q24" s="3"/>
      <c r="R24" s="1"/>
      <c r="S24" s="1"/>
      <c r="T24" s="1"/>
    </row>
    <row r="25" spans="1:20">
      <c r="A25" s="3" t="s">
        <v>311</v>
      </c>
      <c r="B25" s="3" t="s">
        <v>104</v>
      </c>
      <c r="C25" s="3" t="s">
        <v>312</v>
      </c>
      <c r="D25" s="3" t="s">
        <v>287</v>
      </c>
      <c r="E25" s="3" t="s">
        <v>286</v>
      </c>
      <c r="F25" s="10">
        <v>30</v>
      </c>
      <c r="G25" s="1"/>
      <c r="H25" s="1"/>
      <c r="I25" s="1"/>
      <c r="J25" s="4"/>
      <c r="K25" s="4"/>
      <c r="L25" s="1"/>
      <c r="M25" s="4"/>
      <c r="N25" s="4"/>
      <c r="O25" s="1"/>
      <c r="P25" s="4"/>
      <c r="Q25" s="4"/>
      <c r="R25" s="1"/>
      <c r="S25" s="1"/>
      <c r="T25" s="1"/>
    </row>
    <row r="26" spans="1:20">
      <c r="A26" s="3"/>
      <c r="B26" s="3"/>
      <c r="C26" s="3"/>
      <c r="D26" s="3"/>
      <c r="E26" s="3"/>
      <c r="F26" s="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3"/>
      <c r="B27" s="3"/>
      <c r="C27" s="3"/>
      <c r="D27" s="3"/>
      <c r="E27" s="3"/>
      <c r="F27" s="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3"/>
      <c r="B28" s="3"/>
      <c r="C28" s="3"/>
      <c r="D28" s="3"/>
      <c r="E28" s="3"/>
      <c r="F28" s="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3"/>
      <c r="B29" s="3"/>
      <c r="C29" s="3"/>
      <c r="D29" s="3"/>
      <c r="E29" s="3"/>
      <c r="F29" s="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3"/>
      <c r="B30" s="3"/>
      <c r="C30" s="3"/>
      <c r="D30" s="3"/>
      <c r="E30" s="3"/>
      <c r="F30" s="3"/>
      <c r="G30" s="1"/>
      <c r="H30" s="1"/>
      <c r="I30" s="1"/>
      <c r="J30" s="56" t="s">
        <v>331</v>
      </c>
      <c r="K30" s="58" t="s">
        <v>331</v>
      </c>
      <c r="L30" s="1"/>
      <c r="M30" s="56" t="s">
        <v>332</v>
      </c>
      <c r="N30" s="58" t="s">
        <v>332</v>
      </c>
      <c r="O30" s="1"/>
      <c r="P30" s="56" t="s">
        <v>333</v>
      </c>
      <c r="Q30" s="58" t="s">
        <v>333</v>
      </c>
      <c r="R30" s="1"/>
      <c r="S30" s="1"/>
      <c r="T30" s="1"/>
    </row>
    <row r="31" spans="1:20">
      <c r="A31" s="3"/>
      <c r="B31" s="3"/>
      <c r="C31" s="3"/>
      <c r="D31" s="3"/>
      <c r="E31" s="3"/>
      <c r="F31" s="3"/>
      <c r="G31" s="1"/>
      <c r="H31" s="1"/>
      <c r="I31" s="1"/>
      <c r="J31" s="2" t="s">
        <v>58</v>
      </c>
      <c r="K31" s="2"/>
      <c r="L31" s="1"/>
      <c r="M31" s="2" t="s">
        <v>231</v>
      </c>
      <c r="N31" s="2"/>
      <c r="O31" s="1"/>
      <c r="P31" s="2" t="s">
        <v>59</v>
      </c>
      <c r="Q31" s="2"/>
      <c r="R31" s="1"/>
      <c r="S31" s="1"/>
      <c r="T31" s="1"/>
    </row>
    <row r="32" spans="1:20">
      <c r="A32" s="3"/>
      <c r="B32" s="3"/>
      <c r="C32" s="3"/>
      <c r="D32" s="3"/>
      <c r="E32" s="3"/>
      <c r="F32" s="3"/>
      <c r="G32" s="1"/>
      <c r="H32" s="1"/>
      <c r="I32" s="1"/>
      <c r="J32" s="3" t="s">
        <v>50</v>
      </c>
      <c r="K32" s="3"/>
      <c r="L32" s="1"/>
      <c r="M32" s="3" t="s">
        <v>232</v>
      </c>
      <c r="N32" s="3"/>
      <c r="O32" s="1"/>
      <c r="P32" s="3" t="s">
        <v>61</v>
      </c>
      <c r="Q32" s="3"/>
      <c r="R32" s="1"/>
      <c r="S32" s="1"/>
      <c r="T32" s="1"/>
    </row>
    <row r="33" spans="1:20">
      <c r="A33" s="3"/>
      <c r="B33" s="3"/>
      <c r="C33" s="3"/>
      <c r="D33" s="3"/>
      <c r="E33" s="3"/>
      <c r="F33" s="3"/>
      <c r="G33" s="1"/>
      <c r="H33" s="1"/>
      <c r="I33" s="1"/>
      <c r="J33" s="3" t="s">
        <v>160</v>
      </c>
      <c r="K33" s="3"/>
      <c r="L33" s="1"/>
      <c r="M33" s="3" t="s">
        <v>233</v>
      </c>
      <c r="N33" s="3"/>
      <c r="O33" s="1"/>
      <c r="P33" s="3" t="s">
        <v>63</v>
      </c>
      <c r="Q33" s="3"/>
      <c r="R33" s="1"/>
      <c r="S33" s="1"/>
      <c r="T33" s="1"/>
    </row>
    <row r="34" spans="1:20">
      <c r="A34" s="3"/>
      <c r="B34" s="3"/>
      <c r="C34" s="3"/>
      <c r="D34" s="3"/>
      <c r="E34" s="3"/>
      <c r="F34" s="3"/>
      <c r="G34" s="1"/>
      <c r="H34" s="1"/>
      <c r="I34" s="1"/>
      <c r="J34" s="3" t="s">
        <v>162</v>
      </c>
      <c r="K34" s="3"/>
      <c r="L34" s="1"/>
      <c r="M34" s="3" t="s">
        <v>235</v>
      </c>
      <c r="N34" s="3"/>
      <c r="O34" s="1"/>
      <c r="P34" s="3" t="s">
        <v>65</v>
      </c>
      <c r="Q34" s="3"/>
      <c r="R34" s="1"/>
      <c r="S34" s="1"/>
      <c r="T34" s="1"/>
    </row>
    <row r="35" spans="1:20">
      <c r="A35" s="4"/>
      <c r="B35" s="4"/>
      <c r="C35" s="4"/>
      <c r="D35" s="4"/>
      <c r="E35" s="4"/>
      <c r="F35" s="4"/>
      <c r="G35" s="1"/>
      <c r="H35" s="1"/>
      <c r="I35" s="1"/>
      <c r="J35" s="3"/>
      <c r="K35" s="3"/>
      <c r="L35" s="1"/>
      <c r="M35" s="3" t="s">
        <v>236</v>
      </c>
      <c r="N35" s="3"/>
      <c r="O35" s="1"/>
      <c r="P35" s="3"/>
      <c r="Q35" s="3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4"/>
      <c r="K36" s="4"/>
      <c r="L36" s="1"/>
      <c r="M36" s="4"/>
      <c r="N36" s="4"/>
      <c r="O36" s="1"/>
      <c r="P36" s="4"/>
      <c r="Q36" s="4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56" t="s">
        <v>334</v>
      </c>
      <c r="B39" s="57" t="s">
        <v>334</v>
      </c>
      <c r="C39" s="57" t="s">
        <v>334</v>
      </c>
      <c r="D39" s="57" t="s">
        <v>334</v>
      </c>
      <c r="E39" s="57" t="s">
        <v>334</v>
      </c>
      <c r="F39" s="57" t="s">
        <v>334</v>
      </c>
      <c r="G39" s="57" t="s">
        <v>334</v>
      </c>
      <c r="H39" s="57" t="s">
        <v>334</v>
      </c>
      <c r="I39" s="57" t="s">
        <v>334</v>
      </c>
      <c r="J39" s="57" t="s">
        <v>334</v>
      </c>
      <c r="K39" s="57" t="s">
        <v>334</v>
      </c>
      <c r="L39" s="57" t="s">
        <v>334</v>
      </c>
      <c r="M39" s="57" t="s">
        <v>334</v>
      </c>
      <c r="N39" s="57" t="s">
        <v>334</v>
      </c>
      <c r="O39" s="57" t="s">
        <v>334</v>
      </c>
      <c r="P39" s="57" t="s">
        <v>334</v>
      </c>
      <c r="Q39" s="58" t="s">
        <v>334</v>
      </c>
      <c r="R39" s="1"/>
      <c r="S39" s="1"/>
      <c r="T39" s="1"/>
    </row>
    <row r="40" spans="1:20">
      <c r="A40" s="110" t="s">
        <v>335</v>
      </c>
      <c r="B40" s="111" t="s">
        <v>335</v>
      </c>
      <c r="C40" s="111" t="s">
        <v>335</v>
      </c>
      <c r="D40" s="111" t="s">
        <v>335</v>
      </c>
      <c r="E40" s="111" t="s">
        <v>335</v>
      </c>
      <c r="F40" s="111" t="s">
        <v>335</v>
      </c>
      <c r="G40" s="111" t="s">
        <v>335</v>
      </c>
      <c r="H40" s="111" t="s">
        <v>335</v>
      </c>
      <c r="I40" s="111" t="s">
        <v>335</v>
      </c>
      <c r="J40" s="111" t="s">
        <v>335</v>
      </c>
      <c r="K40" s="111" t="s">
        <v>335</v>
      </c>
      <c r="L40" s="111" t="s">
        <v>335</v>
      </c>
      <c r="M40" s="111" t="s">
        <v>335</v>
      </c>
      <c r="N40" s="111" t="s">
        <v>335</v>
      </c>
      <c r="O40" s="111" t="s">
        <v>335</v>
      </c>
      <c r="P40" s="111" t="s">
        <v>335</v>
      </c>
      <c r="Q40" s="112" t="s">
        <v>335</v>
      </c>
      <c r="R40" s="1"/>
      <c r="S40" s="1"/>
      <c r="T40" s="1"/>
    </row>
    <row r="41" spans="1:20">
      <c r="A41" s="113" t="s">
        <v>335</v>
      </c>
      <c r="B41" s="114" t="s">
        <v>335</v>
      </c>
      <c r="C41" s="114" t="s">
        <v>335</v>
      </c>
      <c r="D41" s="114" t="s">
        <v>335</v>
      </c>
      <c r="E41" s="114" t="s">
        <v>335</v>
      </c>
      <c r="F41" s="114" t="s">
        <v>335</v>
      </c>
      <c r="G41" s="114" t="s">
        <v>335</v>
      </c>
      <c r="H41" s="114" t="s">
        <v>335</v>
      </c>
      <c r="I41" s="114" t="s">
        <v>335</v>
      </c>
      <c r="J41" s="114" t="s">
        <v>335</v>
      </c>
      <c r="K41" s="114" t="s">
        <v>335</v>
      </c>
      <c r="L41" s="114" t="s">
        <v>335</v>
      </c>
      <c r="M41" s="114" t="s">
        <v>335</v>
      </c>
      <c r="N41" s="114" t="s">
        <v>335</v>
      </c>
      <c r="O41" s="114" t="s">
        <v>335</v>
      </c>
      <c r="P41" s="114" t="s">
        <v>335</v>
      </c>
      <c r="Q41" s="115" t="s">
        <v>335</v>
      </c>
      <c r="R41" s="1"/>
      <c r="S41" s="1"/>
      <c r="T41" s="1"/>
    </row>
    <row r="42" spans="1:20">
      <c r="A42" s="113" t="s">
        <v>335</v>
      </c>
      <c r="B42" s="114" t="s">
        <v>335</v>
      </c>
      <c r="C42" s="114" t="s">
        <v>335</v>
      </c>
      <c r="D42" s="114" t="s">
        <v>335</v>
      </c>
      <c r="E42" s="114" t="s">
        <v>335</v>
      </c>
      <c r="F42" s="114" t="s">
        <v>335</v>
      </c>
      <c r="G42" s="114" t="s">
        <v>335</v>
      </c>
      <c r="H42" s="114" t="s">
        <v>335</v>
      </c>
      <c r="I42" s="114" t="s">
        <v>335</v>
      </c>
      <c r="J42" s="114" t="s">
        <v>335</v>
      </c>
      <c r="K42" s="114" t="s">
        <v>335</v>
      </c>
      <c r="L42" s="114" t="s">
        <v>335</v>
      </c>
      <c r="M42" s="114" t="s">
        <v>335</v>
      </c>
      <c r="N42" s="114" t="s">
        <v>335</v>
      </c>
      <c r="O42" s="114" t="s">
        <v>335</v>
      </c>
      <c r="P42" s="114" t="s">
        <v>335</v>
      </c>
      <c r="Q42" s="115" t="s">
        <v>335</v>
      </c>
      <c r="R42" s="1"/>
      <c r="S42" s="1"/>
      <c r="T42" s="1"/>
    </row>
    <row r="43" spans="1:20">
      <c r="A43" s="116" t="s">
        <v>335</v>
      </c>
      <c r="B43" s="117" t="s">
        <v>335</v>
      </c>
      <c r="C43" s="117" t="s">
        <v>335</v>
      </c>
      <c r="D43" s="117" t="s">
        <v>335</v>
      </c>
      <c r="E43" s="117" t="s">
        <v>335</v>
      </c>
      <c r="F43" s="117" t="s">
        <v>335</v>
      </c>
      <c r="G43" s="117" t="s">
        <v>335</v>
      </c>
      <c r="H43" s="117" t="s">
        <v>335</v>
      </c>
      <c r="I43" s="117" t="s">
        <v>335</v>
      </c>
      <c r="J43" s="117" t="s">
        <v>335</v>
      </c>
      <c r="K43" s="117" t="s">
        <v>335</v>
      </c>
      <c r="L43" s="117" t="s">
        <v>335</v>
      </c>
      <c r="M43" s="117" t="s">
        <v>335</v>
      </c>
      <c r="N43" s="117" t="s">
        <v>335</v>
      </c>
      <c r="O43" s="117" t="s">
        <v>335</v>
      </c>
      <c r="P43" s="117" t="s">
        <v>335</v>
      </c>
      <c r="Q43" s="118" t="s">
        <v>335</v>
      </c>
      <c r="R43" s="1"/>
      <c r="S43" s="1"/>
      <c r="T43" s="1"/>
    </row>
    <row r="44" spans="1:2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</sheetData>
  <mergeCells count="38">
    <mergeCell ref="A19:H19"/>
    <mergeCell ref="A39:Q39"/>
    <mergeCell ref="A40:Q43"/>
    <mergeCell ref="J19:K19"/>
    <mergeCell ref="M19:N19"/>
    <mergeCell ref="P19:Q19"/>
    <mergeCell ref="J30:K30"/>
    <mergeCell ref="M30:N30"/>
    <mergeCell ref="P30:Q30"/>
    <mergeCell ref="A14:C14"/>
    <mergeCell ref="D14:H14"/>
    <mergeCell ref="A15:C15"/>
    <mergeCell ref="D15:H15"/>
    <mergeCell ref="J9:K9"/>
    <mergeCell ref="A11:C11"/>
    <mergeCell ref="D11:H11"/>
    <mergeCell ref="A12:C12"/>
    <mergeCell ref="D12:H12"/>
    <mergeCell ref="A13:C13"/>
    <mergeCell ref="D13:H13"/>
    <mergeCell ref="A4:T4"/>
    <mergeCell ref="A6:T6"/>
    <mergeCell ref="A7:T7"/>
    <mergeCell ref="A9:H9"/>
    <mergeCell ref="A10:C10"/>
    <mergeCell ref="D10:H10"/>
    <mergeCell ref="M9:N9"/>
    <mergeCell ref="P9:Q9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140"/>
  <sheetViews>
    <sheetView showGridLines="0" workbookViewId="0"/>
  </sheetViews>
  <sheetFormatPr baseColWidth="10" defaultColWidth="8.83203125" defaultRowHeight="15"/>
  <cols>
    <col min="1" max="1" width="44" customWidth="1"/>
    <col min="2" max="3" width="12" customWidth="1"/>
    <col min="4" max="4" width="14" customWidth="1"/>
    <col min="5" max="5" width="72" customWidth="1"/>
  </cols>
  <sheetData>
    <row r="1" spans="1:20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" customHeight="1">
      <c r="A2" s="51" t="s">
        <v>0</v>
      </c>
      <c r="B2" s="52" t="s">
        <v>0</v>
      </c>
      <c r="C2" s="51" t="s">
        <v>1</v>
      </c>
      <c r="D2" s="52" t="s">
        <v>1</v>
      </c>
      <c r="E2" s="51" t="s">
        <v>2</v>
      </c>
      <c r="F2" s="52" t="s">
        <v>2</v>
      </c>
      <c r="G2" s="51" t="s">
        <v>3</v>
      </c>
      <c r="H2" s="52" t="s">
        <v>3</v>
      </c>
      <c r="I2" s="51" t="s">
        <v>4</v>
      </c>
      <c r="J2" s="52" t="s">
        <v>4</v>
      </c>
      <c r="K2" s="51" t="s">
        <v>5</v>
      </c>
      <c r="L2" s="52" t="s">
        <v>5</v>
      </c>
      <c r="M2" s="51" t="s">
        <v>6</v>
      </c>
      <c r="N2" s="52" t="s">
        <v>6</v>
      </c>
      <c r="O2" s="51" t="s">
        <v>7</v>
      </c>
      <c r="P2" s="52" t="s">
        <v>7</v>
      </c>
      <c r="Q2" s="51" t="s">
        <v>8</v>
      </c>
      <c r="R2" s="52" t="s">
        <v>8</v>
      </c>
      <c r="S2" s="49" t="s">
        <v>9</v>
      </c>
      <c r="T2" s="50" t="s">
        <v>9</v>
      </c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0" customHeight="1">
      <c r="A4" s="53" t="s">
        <v>336</v>
      </c>
      <c r="B4" s="53" t="s">
        <v>336</v>
      </c>
      <c r="C4" s="53" t="s">
        <v>336</v>
      </c>
      <c r="D4" s="53" t="s">
        <v>336</v>
      </c>
      <c r="E4" s="53" t="s">
        <v>336</v>
      </c>
      <c r="F4" s="53" t="s">
        <v>336</v>
      </c>
      <c r="G4" s="53" t="s">
        <v>336</v>
      </c>
      <c r="H4" s="53" t="s">
        <v>336</v>
      </c>
      <c r="I4" s="53" t="s">
        <v>336</v>
      </c>
      <c r="J4" s="53" t="s">
        <v>336</v>
      </c>
      <c r="K4" s="53" t="s">
        <v>336</v>
      </c>
      <c r="L4" s="53" t="s">
        <v>336</v>
      </c>
      <c r="M4" s="53" t="s">
        <v>336</v>
      </c>
      <c r="N4" s="53" t="s">
        <v>336</v>
      </c>
      <c r="O4" s="53" t="s">
        <v>336</v>
      </c>
      <c r="P4" s="53" t="s">
        <v>336</v>
      </c>
      <c r="Q4" s="53" t="s">
        <v>336</v>
      </c>
      <c r="R4" s="53" t="s">
        <v>336</v>
      </c>
      <c r="S4" s="53" t="s">
        <v>336</v>
      </c>
      <c r="T4" s="53" t="s">
        <v>336</v>
      </c>
    </row>
    <row r="5" spans="1:2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2" customHeight="1">
      <c r="A6" s="54" t="s">
        <v>337</v>
      </c>
      <c r="B6" s="54" t="s">
        <v>337</v>
      </c>
      <c r="C6" s="54" t="s">
        <v>337</v>
      </c>
      <c r="D6" s="54" t="s">
        <v>337</v>
      </c>
      <c r="E6" s="54" t="s">
        <v>337</v>
      </c>
      <c r="F6" s="54" t="s">
        <v>337</v>
      </c>
      <c r="G6" s="54" t="s">
        <v>337</v>
      </c>
      <c r="H6" s="54" t="s">
        <v>337</v>
      </c>
      <c r="I6" s="54" t="s">
        <v>337</v>
      </c>
      <c r="J6" s="54" t="s">
        <v>337</v>
      </c>
      <c r="K6" s="54" t="s">
        <v>337</v>
      </c>
      <c r="L6" s="54" t="s">
        <v>337</v>
      </c>
      <c r="M6" s="54" t="s">
        <v>337</v>
      </c>
      <c r="N6" s="54" t="s">
        <v>337</v>
      </c>
      <c r="O6" s="54" t="s">
        <v>337</v>
      </c>
      <c r="P6" s="54" t="s">
        <v>337</v>
      </c>
      <c r="Q6" s="54" t="s">
        <v>337</v>
      </c>
      <c r="R6" s="54" t="s">
        <v>337</v>
      </c>
      <c r="S6" s="54" t="s">
        <v>337</v>
      </c>
      <c r="T6" s="54" t="s">
        <v>337</v>
      </c>
    </row>
    <row r="7" spans="1:20" ht="22" customHeight="1">
      <c r="A7" s="55" t="s">
        <v>338</v>
      </c>
      <c r="B7" s="55" t="s">
        <v>338</v>
      </c>
      <c r="C7" s="55" t="s">
        <v>338</v>
      </c>
      <c r="D7" s="55" t="s">
        <v>338</v>
      </c>
      <c r="E7" s="55" t="s">
        <v>338</v>
      </c>
      <c r="F7" s="55" t="s">
        <v>338</v>
      </c>
      <c r="G7" s="55" t="s">
        <v>338</v>
      </c>
      <c r="H7" s="55" t="s">
        <v>338</v>
      </c>
      <c r="I7" s="55" t="s">
        <v>338</v>
      </c>
      <c r="J7" s="55" t="s">
        <v>338</v>
      </c>
      <c r="K7" s="55" t="s">
        <v>338</v>
      </c>
      <c r="L7" s="55" t="s">
        <v>338</v>
      </c>
      <c r="M7" s="55" t="s">
        <v>338</v>
      </c>
      <c r="N7" s="55" t="s">
        <v>338</v>
      </c>
      <c r="O7" s="55" t="s">
        <v>338</v>
      </c>
      <c r="P7" s="55" t="s">
        <v>338</v>
      </c>
      <c r="Q7" s="55" t="s">
        <v>338</v>
      </c>
      <c r="R7" s="55" t="s">
        <v>338</v>
      </c>
      <c r="S7" s="55" t="s">
        <v>338</v>
      </c>
      <c r="T7" s="55" t="s">
        <v>338</v>
      </c>
    </row>
    <row r="8" spans="1:2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56" t="s">
        <v>339</v>
      </c>
      <c r="B9" s="57" t="s">
        <v>339</v>
      </c>
      <c r="C9" s="57" t="s">
        <v>339</v>
      </c>
      <c r="D9" s="57" t="s">
        <v>339</v>
      </c>
      <c r="E9" s="58" t="s">
        <v>339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6" t="s">
        <v>340</v>
      </c>
      <c r="B10" s="7" t="s">
        <v>341</v>
      </c>
      <c r="C10" s="7" t="s">
        <v>342</v>
      </c>
      <c r="D10" s="7" t="s">
        <v>343</v>
      </c>
      <c r="E10" s="8" t="s">
        <v>344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>
      <c r="A11" s="12" t="s">
        <v>345</v>
      </c>
      <c r="B11" s="12">
        <v>0</v>
      </c>
      <c r="C11" s="12">
        <f>COUNTIF(TASKS!$N$11:$N$110,"ERROR")</f>
        <v>0</v>
      </c>
      <c r="D11" s="12" t="str">
        <f t="shared" ref="D11:D22" si="0">IF(C11=B11,"PASS","ERROR")</f>
        <v>PASS</v>
      </c>
      <c r="E11" s="12" t="s">
        <v>346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>
      <c r="A12" s="13" t="s">
        <v>347</v>
      </c>
      <c r="B12" s="13">
        <v>0</v>
      </c>
      <c r="C12" s="13">
        <f>COUNTIF(CHECKLISTS!$N$11:$N$130,"ERROR")</f>
        <v>0</v>
      </c>
      <c r="D12" s="13" t="str">
        <f t="shared" si="0"/>
        <v>PASS</v>
      </c>
      <c r="E12" s="13" t="s">
        <v>348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>
      <c r="A13" s="13" t="s">
        <v>349</v>
      </c>
      <c r="B13" s="13">
        <v>0</v>
      </c>
      <c r="C13" s="13">
        <f>COUNTIF(HANDOVER!$N$11:$N$100,"ERROR")</f>
        <v>0</v>
      </c>
      <c r="D13" s="13" t="str">
        <f t="shared" si="0"/>
        <v>PASS</v>
      </c>
      <c r="E13" s="13" t="s">
        <v>350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>
      <c r="A14" s="13" t="s">
        <v>351</v>
      </c>
      <c r="B14" s="13">
        <v>0</v>
      </c>
      <c r="C14" s="13">
        <f>COUNTIF(ISSUES!$Q$11:$Q$100,"ERROR")</f>
        <v>0</v>
      </c>
      <c r="D14" s="13" t="str">
        <f t="shared" si="0"/>
        <v>PASS</v>
      </c>
      <c r="E14" s="13" t="s">
        <v>352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3" t="s">
        <v>353</v>
      </c>
      <c r="B15" s="13">
        <v>0</v>
      </c>
      <c r="C15" s="13">
        <f>COUNTIF('KPI LOG'!$L$11:$L$150,"ERROR")</f>
        <v>0</v>
      </c>
      <c r="D15" s="13" t="str">
        <f t="shared" si="0"/>
        <v>PASS</v>
      </c>
      <c r="E15" s="13" t="s">
        <v>354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3" t="s">
        <v>355</v>
      </c>
      <c r="B16" s="13">
        <v>0</v>
      </c>
      <c r="C16" s="13">
        <f>COUNTIFS(TASKS!$I$11:$I$110,"Completed",TASKS!$J$11:$J$110,"")</f>
        <v>0</v>
      </c>
      <c r="D16" s="13" t="str">
        <f t="shared" si="0"/>
        <v>PASS</v>
      </c>
      <c r="E16" s="13" t="s">
        <v>356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>
      <c r="A17" s="13" t="s">
        <v>357</v>
      </c>
      <c r="B17" s="13">
        <v>0</v>
      </c>
      <c r="C17" s="13">
        <f>COUNTIFS(CHECKLISTS!$H$11:$H$130,"Exception",CHECKLISTS!$K$11:$K$130,"")+COUNTIFS(CHECKLISTS!$H$11:$H$130,"Exception",CHECKLISTS!$L$11:$L$130,"")</f>
        <v>0</v>
      </c>
      <c r="D17" s="13" t="str">
        <f t="shared" si="0"/>
        <v>PASS</v>
      </c>
      <c r="E17" s="13" t="s">
        <v>358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>
      <c r="A18" s="13" t="s">
        <v>359</v>
      </c>
      <c r="B18" s="13">
        <v>0</v>
      </c>
      <c r="C18" s="13">
        <f>COUNTIFS(HANDOVER!$I$11:$I$100,"&lt;&gt;",HANDOVER!$J$11:$J$100,"")+COUNTIFS(HANDOVER!$I$11:$I$100,"&lt;&gt;",HANDOVER!$K$11:$K$100,"")</f>
        <v>0</v>
      </c>
      <c r="D18" s="13" t="str">
        <f t="shared" si="0"/>
        <v>PASS</v>
      </c>
      <c r="E18" s="13" t="s">
        <v>360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3" t="s">
        <v>361</v>
      </c>
      <c r="B19" s="13">
        <v>0</v>
      </c>
      <c r="C19" s="13">
        <f>COUNTIFS(ISSUES!$L$11:$L$100,"Closed",ISSUES!$M$11:$M$100,"")</f>
        <v>0</v>
      </c>
      <c r="D19" s="13" t="str">
        <f t="shared" si="0"/>
        <v>PASS</v>
      </c>
      <c r="E19" s="13" t="s">
        <v>362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>
      <c r="A20" s="13" t="s">
        <v>363</v>
      </c>
      <c r="B20" s="13">
        <v>0</v>
      </c>
      <c r="C20" s="13">
        <f>COUNTIFS('KPI LOG'!$A$11:$A$150,"&lt;&gt;",'KPI LOG'!$G$11:$G$150,"")+COUNTIFS('KPI LOG'!$A$11:$A$150,"&lt;&gt;",'KPI LOG'!$H$11:$H$150,"")</f>
        <v>0</v>
      </c>
      <c r="D20" s="13" t="str">
        <f t="shared" si="0"/>
        <v>PASS</v>
      </c>
      <c r="E20" s="13" t="s">
        <v>364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3" t="s">
        <v>365</v>
      </c>
      <c r="B21" s="13">
        <v>0</v>
      </c>
      <c r="C21" s="13">
        <f>0</f>
        <v>0</v>
      </c>
      <c r="D21" s="13" t="str">
        <f t="shared" si="0"/>
        <v>PASS</v>
      </c>
      <c r="E21" s="13" t="s">
        <v>366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4" t="s">
        <v>367</v>
      </c>
      <c r="B22" s="14">
        <v>0</v>
      </c>
      <c r="C22" s="14">
        <f>0</f>
        <v>0</v>
      </c>
      <c r="D22" s="14" t="str">
        <f t="shared" si="0"/>
        <v>PASS</v>
      </c>
      <c r="E22" s="14" t="s">
        <v>368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</sheetData>
  <mergeCells count="14">
    <mergeCell ref="A4:T4"/>
    <mergeCell ref="A6:T6"/>
    <mergeCell ref="A7:T7"/>
    <mergeCell ref="A9:E9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conditionalFormatting sqref="D11:D22">
    <cfRule type="containsText" dxfId="0" priority="1" operator="containsText" text="ERROR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HOME</vt:lpstr>
      <vt:lpstr>DASHBOARD</vt:lpstr>
      <vt:lpstr>DAILY PLAN</vt:lpstr>
      <vt:lpstr>TASKS</vt:lpstr>
      <vt:lpstr>CHECKLISTS</vt:lpstr>
      <vt:lpstr>HANDOVER</vt:lpstr>
      <vt:lpstr>ISSUES</vt:lpstr>
      <vt:lpstr>KPI LOG</vt:lpstr>
      <vt:lpstr>SETUP</vt:lpstr>
      <vt:lpstr>AUDIT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2026-10-28T13:13:04Z</dcterms:modified>
</cp:coreProperties>
</file>